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https://d.docs.live.net/f93b6e0e3644d0bb/Documentos/"/>
    </mc:Choice>
  </mc:AlternateContent>
  <xr:revisionPtr revIDLastSave="648" documentId="8_{8A15B3D6-3ED8-41A7-8A0C-6B44DE65A4DE}" xr6:coauthVersionLast="47" xr6:coauthVersionMax="47" xr10:uidLastSave="{6A9CC497-F07A-44E8-91A4-E0F1258A6C5C}"/>
  <bookViews>
    <workbookView xWindow="-108" yWindow="-108" windowWidth="23256" windowHeight="12576" tabRatio="932" xr2:uid="{00000000-000D-0000-FFFF-FFFF00000000}"/>
  </bookViews>
  <sheets>
    <sheet name="Objetivo (1)" sheetId="1" r:id="rId1"/>
    <sheet name="Objetivo (2)" sheetId="2" r:id="rId2"/>
    <sheet name="Objetivo (3)" sheetId="3" r:id="rId3"/>
    <sheet name="Objetivo (4)" sheetId="10" r:id="rId4"/>
    <sheet name="Objetivo (5)" sheetId="11" r:id="rId5"/>
    <sheet name="Objetivo (6)" sheetId="13" r:id="rId6"/>
    <sheet name="Objetivo (7)" sheetId="14" r:id="rId7"/>
    <sheet name="Carga SIG 1er.T" sheetId="18" state="hidden" r:id="rId8"/>
    <sheet name="Carga SIG 2do.T" sheetId="17" state="hidden" r:id="rId9"/>
    <sheet name="Carga SIG 4to.T" sheetId="21" state="hidden" r:id="rId10"/>
  </sheets>
  <externalReferences>
    <externalReference r:id="rId11"/>
  </externalReferences>
  <definedNames>
    <definedName name="_xlnm._FilterDatabase" localSheetId="7" hidden="1">'Carga SIG 1er.T'!$E$1:$E$80</definedName>
    <definedName name="_xlnm._FilterDatabase" localSheetId="8" hidden="1">'Carga SIG 2do.T'!$A$1:$S$74</definedName>
    <definedName name="_xlnm._FilterDatabase" localSheetId="9" hidden="1">'Carga SIG 4to.T'!$A$1:$T$74</definedName>
    <definedName name="_xlnm._FilterDatabase" localSheetId="0" hidden="1">'Objetivo (1)'!$A$8:$V$21</definedName>
    <definedName name="_xlnm._FilterDatabase" localSheetId="1" hidden="1">'Objetivo (2)'!$A$7:$WZU$38</definedName>
    <definedName name="_xlnm._FilterDatabase" localSheetId="2" hidden="1">'Objetivo (3)'!$A$8:$WZT$38</definedName>
    <definedName name="_xlnm._FilterDatabase" localSheetId="3" hidden="1">'Objetivo (4)'!$A$8:$WZT$13</definedName>
    <definedName name="_xlnm._FilterDatabase" localSheetId="4" hidden="1">'Objetivo (5)'!$A$8:$WZL$15</definedName>
    <definedName name="_xlnm._FilterDatabase" localSheetId="5" hidden="1">'Objetivo (6)'!$A$8:$WZT$30</definedName>
    <definedName name="_xlnm._FilterDatabase" localSheetId="6" hidden="1">'Objetivo (7)'!$A$8:$WZT$17</definedName>
    <definedName name="_xlnm.Print_Area" localSheetId="7">'Carga SIG 1er.T'!$A$1:$E$80</definedName>
    <definedName name="_xlnm.Print_Area" localSheetId="8">'Carga SIG 2do.T'!$A$1:$E$80</definedName>
    <definedName name="_xlnm.Print_Area" localSheetId="9">'Carga SIG 4to.T'!$A$1:$E$80</definedName>
    <definedName name="MIPG_1" localSheetId="7">#REF!</definedName>
    <definedName name="MIPG_1" localSheetId="8">#REF!</definedName>
    <definedName name="MIPG_1" localSheetId="9">#REF!</definedName>
    <definedName name="MIPG_1">[1]Hoja1!$E$2:$E$18</definedName>
    <definedName name="OBES_0" localSheetId="7">#REF!</definedName>
    <definedName name="OBES_0" localSheetId="8">#REF!</definedName>
    <definedName name="OBES_0" localSheetId="9">#REF!</definedName>
    <definedName name="OBES_0">[1]Hoja1!$B$2:$B$9</definedName>
    <definedName name="OBES_1" localSheetId="7">#REF!</definedName>
    <definedName name="OBES_1" localSheetId="8">#REF!</definedName>
    <definedName name="OBES_1" localSheetId="9">#REF!</definedName>
    <definedName name="OBES_1">#REF!</definedName>
    <definedName name="OBES_2" localSheetId="7">#REF!</definedName>
    <definedName name="OBES_2" localSheetId="8">#REF!</definedName>
    <definedName name="OBES_2" localSheetId="9">#REF!</definedName>
    <definedName name="OBES_2">#REF!</definedName>
    <definedName name="OBES_3" localSheetId="7">#REF!</definedName>
    <definedName name="OBES_3" localSheetId="8">#REF!</definedName>
    <definedName name="OBES_3" localSheetId="9">#REF!</definedName>
    <definedName name="OBES_3">#REF!</definedName>
    <definedName name="OBES_4" localSheetId="7">#REF!</definedName>
    <definedName name="OBES_4" localSheetId="8">#REF!</definedName>
    <definedName name="OBES_4" localSheetId="9">#REF!</definedName>
    <definedName name="OBES_4">#REF!</definedName>
    <definedName name="OBES_5" localSheetId="7">#REF!</definedName>
    <definedName name="OBES_5" localSheetId="8">#REF!</definedName>
    <definedName name="OBES_5" localSheetId="9">#REF!</definedName>
    <definedName name="OBES_5">#REF!</definedName>
    <definedName name="OBES_6" localSheetId="7">#REF!</definedName>
    <definedName name="OBES_6" localSheetId="8">#REF!</definedName>
    <definedName name="OBES_6" localSheetId="9">#REF!</definedName>
    <definedName name="OBES_6">#REF!</definedName>
    <definedName name="OBES_7" localSheetId="7">#REF!</definedName>
    <definedName name="OBES_7" localSheetId="8">#REF!</definedName>
    <definedName name="OBES_7" localSheetId="9">#REF!</definedName>
    <definedName name="OBES_7">#REF!</definedName>
    <definedName name="OBES_8" localSheetId="7">#REF!</definedName>
    <definedName name="OBES_8" localSheetId="8">#REF!</definedName>
    <definedName name="OBES_8" localSheetId="9">#REF!</definedName>
    <definedName name="OBES_8">#REF!</definedName>
    <definedName name="TIPO_G" localSheetId="7">#REF!</definedName>
    <definedName name="TIPO_G" localSheetId="8">#REF!</definedName>
    <definedName name="TIPO_G" localSheetId="9">#REF!</definedName>
    <definedName name="TIPO_G">[1]Hoja1!$E$21:$E$24</definedName>
    <definedName name="_xlnm.Print_Titles" localSheetId="7">'Carga SIG 1er.T'!$1:$1</definedName>
    <definedName name="_xlnm.Print_Titles" localSheetId="8">'Carga SIG 2do.T'!$1:$1</definedName>
    <definedName name="_xlnm.Print_Titles" localSheetId="9">'Carga SIG 4to.T'!$1:$1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13" l="1"/>
  <c r="T31" i="3"/>
  <c r="F16" i="2"/>
  <c r="F15" i="2"/>
  <c r="F14" i="2"/>
  <c r="F24" i="2"/>
  <c r="F23" i="2"/>
  <c r="F22" i="2"/>
  <c r="F21" i="2"/>
  <c r="F20" i="2"/>
  <c r="F25" i="13"/>
  <c r="T25" i="13" s="1"/>
  <c r="N24" i="13"/>
  <c r="T24" i="13" s="1"/>
  <c r="F15" i="11"/>
  <c r="F12" i="10"/>
  <c r="F37" i="3"/>
  <c r="F36" i="3"/>
  <c r="N12" i="3"/>
  <c r="N14" i="13" l="1"/>
  <c r="N13" i="14"/>
  <c r="N15" i="14"/>
  <c r="N17" i="14"/>
  <c r="N16" i="14" l="1"/>
  <c r="N11" i="14"/>
  <c r="N12" i="14"/>
  <c r="S19" i="13"/>
  <c r="T17" i="13"/>
  <c r="N16" i="13"/>
  <c r="T16" i="13" s="1"/>
  <c r="N17" i="13"/>
  <c r="N18" i="13"/>
  <c r="N19" i="13"/>
  <c r="T19" i="13" s="1"/>
  <c r="N20" i="13"/>
  <c r="T20" i="13" s="1"/>
  <c r="T21" i="13"/>
  <c r="N15" i="13"/>
  <c r="T15" i="13" s="1"/>
  <c r="U15" i="13" s="1"/>
  <c r="T18" i="13"/>
  <c r="N12" i="11"/>
  <c r="T12" i="11" s="1"/>
  <c r="N33" i="2"/>
  <c r="T30" i="2"/>
  <c r="N29" i="2"/>
  <c r="T29" i="2" s="1"/>
  <c r="N28" i="2"/>
  <c r="N27" i="2"/>
  <c r="T27" i="2" s="1"/>
  <c r="N14" i="1" l="1"/>
  <c r="N11" i="1"/>
  <c r="T9" i="13"/>
  <c r="N14" i="14" l="1"/>
  <c r="N10" i="14"/>
  <c r="N9" i="14"/>
  <c r="N11" i="13"/>
  <c r="T11" i="13" s="1"/>
  <c r="N10" i="11"/>
  <c r="N9" i="11"/>
  <c r="N10" i="10"/>
  <c r="N9" i="10"/>
  <c r="T10" i="3"/>
  <c r="U10" i="3" s="1"/>
  <c r="N10" i="3"/>
  <c r="N9" i="3"/>
  <c r="U20" i="2"/>
  <c r="N20" i="2"/>
  <c r="N13" i="2"/>
  <c r="N12" i="2"/>
  <c r="N11" i="2"/>
  <c r="N10" i="2"/>
  <c r="N9" i="2"/>
  <c r="N17" i="1" l="1"/>
  <c r="N10" i="1"/>
  <c r="N9" i="1"/>
  <c r="T13" i="13" l="1"/>
  <c r="T11" i="11"/>
  <c r="T18" i="3"/>
  <c r="T17" i="3" l="1"/>
  <c r="E18" i="3" l="1"/>
  <c r="E15" i="3"/>
  <c r="U17" i="14" l="1"/>
  <c r="U16" i="14"/>
  <c r="U15" i="14"/>
  <c r="U14" i="14"/>
  <c r="U13" i="14"/>
  <c r="U12" i="14"/>
  <c r="U11" i="14"/>
  <c r="U10" i="14"/>
  <c r="U9" i="14"/>
  <c r="E14" i="14"/>
  <c r="E15" i="14"/>
  <c r="E16" i="14"/>
  <c r="E17" i="14"/>
  <c r="E11" i="14"/>
  <c r="E12" i="14"/>
  <c r="E13" i="14"/>
  <c r="E10" i="14"/>
  <c r="E9" i="14"/>
  <c r="U30" i="13"/>
  <c r="U29" i="13"/>
  <c r="U28" i="13"/>
  <c r="U27" i="13"/>
  <c r="U26" i="13"/>
  <c r="U25" i="13"/>
  <c r="U24" i="13"/>
  <c r="U23" i="13"/>
  <c r="U22" i="13"/>
  <c r="U21" i="13"/>
  <c r="U20" i="13"/>
  <c r="U19" i="13"/>
  <c r="U18" i="13"/>
  <c r="U17" i="13"/>
  <c r="U16" i="13"/>
  <c r="U14" i="13"/>
  <c r="U13" i="13"/>
  <c r="U12" i="13"/>
  <c r="U11" i="13"/>
  <c r="U10" i="13"/>
  <c r="U9" i="13"/>
  <c r="E15" i="13"/>
  <c r="E16" i="13"/>
  <c r="E17" i="13"/>
  <c r="E18" i="13"/>
  <c r="E19" i="13"/>
  <c r="E20" i="13"/>
  <c r="E21" i="13"/>
  <c r="E22" i="13"/>
  <c r="E23" i="13"/>
  <c r="E24" i="13"/>
  <c r="E25" i="13"/>
  <c r="E26" i="13"/>
  <c r="E27" i="13"/>
  <c r="E28" i="13"/>
  <c r="E29" i="13"/>
  <c r="E30" i="13"/>
  <c r="E14" i="13"/>
  <c r="E13" i="13"/>
  <c r="E11" i="13"/>
  <c r="E12" i="13"/>
  <c r="E10" i="13"/>
  <c r="E9" i="13"/>
  <c r="U13" i="11"/>
  <c r="U12" i="11"/>
  <c r="U11" i="11"/>
  <c r="U10" i="11"/>
  <c r="U9" i="11"/>
  <c r="N11" i="11"/>
  <c r="N13" i="11"/>
  <c r="N14" i="11"/>
  <c r="N15" i="11"/>
  <c r="T15" i="11" s="1"/>
  <c r="U15" i="11" s="1"/>
  <c r="E10" i="11"/>
  <c r="E11" i="11"/>
  <c r="E12" i="11"/>
  <c r="E13" i="11"/>
  <c r="E14" i="11"/>
  <c r="E15" i="11"/>
  <c r="E9" i="11"/>
  <c r="N11" i="10"/>
  <c r="N12" i="10"/>
  <c r="T12" i="10" s="1"/>
  <c r="U12" i="10" s="1"/>
  <c r="N13" i="10"/>
  <c r="T13" i="10" s="1"/>
  <c r="N11" i="3"/>
  <c r="N13" i="3"/>
  <c r="N14" i="3"/>
  <c r="N15" i="3"/>
  <c r="N17" i="3"/>
  <c r="N18" i="3"/>
  <c r="N19" i="3"/>
  <c r="N20" i="3"/>
  <c r="T20" i="3" s="1"/>
  <c r="N21" i="3"/>
  <c r="T21" i="3" s="1"/>
  <c r="N22" i="3"/>
  <c r="T22" i="3" s="1"/>
  <c r="U22" i="3" s="1"/>
  <c r="N23" i="3"/>
  <c r="T23" i="3" s="1"/>
  <c r="U23" i="3" s="1"/>
  <c r="N24" i="3"/>
  <c r="N25" i="3"/>
  <c r="N26" i="3"/>
  <c r="N27" i="3"/>
  <c r="T27" i="3" s="1"/>
  <c r="U27" i="3" s="1"/>
  <c r="N28" i="3"/>
  <c r="N29" i="3"/>
  <c r="N30" i="3"/>
  <c r="N31" i="3"/>
  <c r="N32" i="3"/>
  <c r="N33" i="3"/>
  <c r="N34" i="3"/>
  <c r="T34" i="3" s="1"/>
  <c r="U34" i="3" s="1"/>
  <c r="N35" i="3"/>
  <c r="N36" i="3"/>
  <c r="T36" i="3" s="1"/>
  <c r="N37" i="3"/>
  <c r="T37" i="3" s="1"/>
  <c r="N38" i="3"/>
  <c r="N12" i="1"/>
  <c r="N13" i="1"/>
  <c r="N16" i="1"/>
  <c r="N18" i="1"/>
  <c r="N19" i="1"/>
  <c r="N20" i="1"/>
  <c r="N21" i="1"/>
  <c r="U13" i="10"/>
  <c r="U11" i="10"/>
  <c r="U10" i="10"/>
  <c r="U9" i="10"/>
  <c r="E10" i="10"/>
  <c r="E11" i="10"/>
  <c r="E12" i="10"/>
  <c r="E13" i="10"/>
  <c r="E9" i="10"/>
  <c r="E10" i="3"/>
  <c r="E11" i="3"/>
  <c r="E12" i="3"/>
  <c r="E13" i="3"/>
  <c r="E14" i="3"/>
  <c r="E16" i="3"/>
  <c r="E17" i="3"/>
  <c r="E19" i="3"/>
  <c r="E20" i="3"/>
  <c r="E21" i="3"/>
  <c r="E22" i="3"/>
  <c r="E24" i="3"/>
  <c r="E25" i="3"/>
  <c r="E26" i="3"/>
  <c r="E27" i="3"/>
  <c r="E28" i="3"/>
  <c r="E29" i="3"/>
  <c r="E30" i="3"/>
  <c r="E31" i="3"/>
  <c r="E32" i="3"/>
  <c r="E33" i="3"/>
  <c r="E34" i="3"/>
  <c r="E35" i="3"/>
  <c r="E36" i="3"/>
  <c r="E37" i="3"/>
  <c r="E38" i="3"/>
  <c r="E9" i="3"/>
  <c r="U11" i="3"/>
  <c r="U12" i="3"/>
  <c r="U13" i="3"/>
  <c r="U14" i="3"/>
  <c r="U15" i="3"/>
  <c r="U16" i="3"/>
  <c r="U17" i="3"/>
  <c r="U18" i="3"/>
  <c r="U19" i="3"/>
  <c r="U20" i="3"/>
  <c r="U21" i="3"/>
  <c r="U24" i="3"/>
  <c r="U25" i="3"/>
  <c r="U26" i="3"/>
  <c r="U28" i="3"/>
  <c r="U29" i="3"/>
  <c r="U30" i="3"/>
  <c r="U31" i="3"/>
  <c r="U32" i="3"/>
  <c r="U33" i="3"/>
  <c r="U35" i="3"/>
  <c r="U36" i="3"/>
  <c r="U37" i="3"/>
  <c r="U38" i="3"/>
  <c r="U9" i="3"/>
  <c r="U10" i="1"/>
  <c r="U11" i="1"/>
  <c r="U12" i="1"/>
  <c r="U13" i="1"/>
  <c r="U14" i="1"/>
  <c r="U15" i="1"/>
  <c r="U16" i="1"/>
  <c r="U17" i="1"/>
  <c r="U18" i="1"/>
  <c r="U19" i="1"/>
  <c r="U20" i="1"/>
  <c r="U21" i="1"/>
  <c r="U9" i="1"/>
  <c r="U10" i="2"/>
  <c r="U11" i="2"/>
  <c r="U12" i="2"/>
  <c r="U13" i="2"/>
  <c r="U14" i="2"/>
  <c r="U15" i="2"/>
  <c r="U16" i="2"/>
  <c r="U17" i="2"/>
  <c r="U18" i="2"/>
  <c r="U19" i="2"/>
  <c r="U21" i="2"/>
  <c r="U22" i="2"/>
  <c r="U23" i="2"/>
  <c r="U24" i="2"/>
  <c r="U25" i="2"/>
  <c r="U26" i="2"/>
  <c r="U27" i="2"/>
  <c r="U28" i="2"/>
  <c r="U29" i="2"/>
  <c r="U30" i="2"/>
  <c r="U31" i="2"/>
  <c r="U33" i="2"/>
  <c r="U34" i="2"/>
  <c r="U35" i="2"/>
  <c r="U36" i="2"/>
  <c r="U37" i="2"/>
  <c r="U38" i="2"/>
  <c r="U9" i="2"/>
  <c r="N14" i="2"/>
  <c r="N15" i="2"/>
  <c r="N16" i="2"/>
  <c r="N17" i="2"/>
  <c r="N18" i="2"/>
  <c r="N19" i="2"/>
  <c r="N21" i="2"/>
  <c r="N22" i="2"/>
  <c r="N23" i="2"/>
  <c r="N24" i="2"/>
  <c r="N25" i="2"/>
  <c r="N26" i="2"/>
  <c r="N31" i="2"/>
  <c r="T31" i="2" s="1"/>
  <c r="N32" i="2"/>
  <c r="T32" i="2" s="1"/>
  <c r="U32" i="2" s="1"/>
  <c r="N34" i="2"/>
  <c r="N35" i="2"/>
  <c r="T35" i="2" s="1"/>
  <c r="N36" i="2"/>
  <c r="N37" i="2"/>
  <c r="N38" i="2"/>
  <c r="E17" i="2"/>
  <c r="E13" i="2"/>
  <c r="E12" i="2"/>
  <c r="E10" i="2" l="1"/>
  <c r="E11" i="2"/>
  <c r="E14" i="2"/>
  <c r="E15" i="2"/>
  <c r="E16" i="2"/>
  <c r="E18" i="2"/>
  <c r="E19" i="2"/>
  <c r="E20" i="2"/>
  <c r="E21" i="2"/>
  <c r="E22" i="2"/>
  <c r="E23" i="2"/>
  <c r="E24" i="2"/>
  <c r="E25" i="2"/>
  <c r="E26" i="2"/>
  <c r="E27" i="2"/>
  <c r="E28" i="2"/>
  <c r="E29" i="2"/>
  <c r="E30" i="2"/>
  <c r="E31" i="2"/>
  <c r="E32" i="2"/>
  <c r="E33" i="2"/>
  <c r="E34" i="2"/>
  <c r="E35" i="2"/>
  <c r="E36" i="2"/>
  <c r="E37" i="2"/>
  <c r="E38" i="2"/>
  <c r="E9" i="2"/>
  <c r="E10" i="1"/>
  <c r="E11" i="1"/>
  <c r="E12" i="1"/>
  <c r="E13" i="1"/>
  <c r="E14" i="1"/>
  <c r="E15" i="1"/>
  <c r="E16" i="1"/>
  <c r="E17" i="1"/>
  <c r="E18" i="1"/>
  <c r="E19" i="1"/>
  <c r="E20" i="1"/>
  <c r="E21" i="1"/>
  <c r="E9" i="1"/>
  <c r="C86" i="21" l="1"/>
  <c r="C85" i="21"/>
  <c r="C84" i="21"/>
  <c r="C83" i="21"/>
  <c r="C82" i="21"/>
  <c r="C81" i="21"/>
  <c r="C80" i="21"/>
  <c r="C79" i="21"/>
  <c r="C87" i="21" l="1"/>
  <c r="O74" i="18" l="1"/>
  <c r="N74" i="18"/>
  <c r="O73" i="18"/>
  <c r="N73" i="18"/>
  <c r="O72" i="18"/>
  <c r="N72" i="18"/>
  <c r="O71" i="18"/>
  <c r="N71" i="18"/>
  <c r="O70" i="18"/>
  <c r="N70" i="18"/>
  <c r="O69" i="18"/>
  <c r="N69" i="18"/>
  <c r="O68" i="18"/>
  <c r="N68" i="18"/>
  <c r="O67" i="18"/>
  <c r="N67" i="18"/>
  <c r="O66" i="18"/>
  <c r="N66" i="18"/>
  <c r="O65" i="18"/>
  <c r="L65" i="18"/>
  <c r="N65" i="18" s="1"/>
  <c r="O64" i="18"/>
  <c r="N64" i="18"/>
  <c r="O63" i="18"/>
  <c r="N63" i="18"/>
  <c r="O62" i="18"/>
  <c r="N62" i="18"/>
  <c r="O61" i="18"/>
  <c r="N61" i="18"/>
  <c r="O60" i="18"/>
  <c r="N60" i="18"/>
  <c r="O59" i="18"/>
  <c r="N59" i="18"/>
  <c r="O58" i="18"/>
  <c r="N58" i="18"/>
  <c r="O57" i="18"/>
  <c r="N57" i="18"/>
  <c r="O56" i="18"/>
  <c r="N56" i="18"/>
  <c r="O55" i="18"/>
  <c r="N55" i="18"/>
  <c r="O54" i="18"/>
  <c r="N54" i="18"/>
  <c r="O53" i="18"/>
  <c r="N53" i="18"/>
  <c r="O52" i="18"/>
  <c r="N52" i="18"/>
  <c r="O51" i="18"/>
  <c r="N51" i="18"/>
  <c r="O50" i="18"/>
  <c r="N50" i="18"/>
  <c r="O49" i="18"/>
  <c r="N49" i="18"/>
  <c r="O48" i="18"/>
  <c r="N48" i="18"/>
  <c r="O47" i="18"/>
  <c r="N47" i="18"/>
  <c r="O46" i="18"/>
  <c r="N46" i="18"/>
  <c r="O45" i="18"/>
  <c r="N45" i="18"/>
  <c r="O44" i="18"/>
  <c r="N44" i="18"/>
  <c r="O43" i="18"/>
  <c r="N43" i="18"/>
  <c r="O42" i="18"/>
  <c r="N42" i="18"/>
  <c r="O41" i="18"/>
  <c r="N41" i="18"/>
  <c r="O40" i="18"/>
  <c r="N40" i="18"/>
  <c r="O39" i="18"/>
  <c r="N39" i="18"/>
  <c r="O38" i="18"/>
  <c r="N38" i="18"/>
  <c r="O37" i="18"/>
  <c r="L37" i="18"/>
  <c r="N37" i="18" s="1"/>
  <c r="O36" i="18"/>
  <c r="N36" i="18"/>
  <c r="O35" i="18"/>
  <c r="N35" i="18"/>
  <c r="O34" i="18"/>
  <c r="N34" i="18"/>
  <c r="O33" i="18"/>
  <c r="N33" i="18"/>
  <c r="O32" i="18"/>
  <c r="L32" i="18"/>
  <c r="N32" i="18" s="1"/>
  <c r="O31" i="18"/>
  <c r="N31" i="18"/>
  <c r="O30" i="18"/>
  <c r="N30" i="18"/>
  <c r="O29" i="18"/>
  <c r="N29" i="18"/>
  <c r="O28" i="18"/>
  <c r="N28" i="18"/>
  <c r="O27" i="18"/>
  <c r="N27" i="18"/>
  <c r="O26" i="18"/>
  <c r="N26" i="18"/>
  <c r="O25" i="18"/>
  <c r="N25" i="18"/>
  <c r="O24" i="18"/>
  <c r="N24" i="18"/>
  <c r="O23" i="18"/>
  <c r="N23" i="18"/>
  <c r="O22" i="18"/>
  <c r="N22" i="18"/>
  <c r="O21" i="18"/>
  <c r="N21" i="18"/>
  <c r="O20" i="18"/>
  <c r="N20" i="18"/>
  <c r="O19" i="18"/>
  <c r="N19" i="18"/>
  <c r="O18" i="18"/>
  <c r="N18" i="18"/>
  <c r="O17" i="18"/>
  <c r="N17" i="18"/>
  <c r="O16" i="18"/>
  <c r="N16" i="18"/>
  <c r="O15" i="18"/>
  <c r="N15" i="18"/>
  <c r="O14" i="18"/>
  <c r="N14" i="18"/>
  <c r="O13" i="18"/>
  <c r="N13" i="18"/>
  <c r="O12" i="18"/>
  <c r="N12" i="18"/>
  <c r="O11" i="18"/>
  <c r="N11" i="18"/>
  <c r="O10" i="18"/>
  <c r="N10" i="18"/>
  <c r="O9" i="18"/>
  <c r="N9" i="18"/>
  <c r="O8" i="18"/>
  <c r="N8" i="18"/>
  <c r="O7" i="18"/>
  <c r="N7" i="18"/>
  <c r="O6" i="18"/>
  <c r="N6" i="18"/>
  <c r="O5" i="18"/>
  <c r="N5" i="18"/>
  <c r="O4" i="18"/>
  <c r="N4" i="18"/>
  <c r="O3" i="18"/>
  <c r="N3" i="18"/>
  <c r="O2" i="18"/>
  <c r="N2" i="18"/>
  <c r="B86" i="17" l="1"/>
  <c r="B85" i="17"/>
  <c r="B84" i="17"/>
  <c r="B83" i="17"/>
  <c r="B82" i="17"/>
  <c r="B81" i="17"/>
  <c r="B80" i="17"/>
  <c r="B79" i="17"/>
  <c r="O74" i="17"/>
  <c r="N74" i="17"/>
  <c r="O73" i="17"/>
  <c r="N73" i="17"/>
  <c r="O72" i="17"/>
  <c r="N72" i="17"/>
  <c r="O71" i="17"/>
  <c r="N71" i="17"/>
  <c r="O70" i="17"/>
  <c r="N70" i="17"/>
  <c r="O69" i="17"/>
  <c r="N69" i="17"/>
  <c r="O68" i="17"/>
  <c r="N68" i="17"/>
  <c r="O67" i="17"/>
  <c r="N67" i="17"/>
  <c r="O66" i="17"/>
  <c r="N66" i="17"/>
  <c r="O65" i="17"/>
  <c r="N65" i="17"/>
  <c r="O64" i="17"/>
  <c r="N64" i="17"/>
  <c r="O63" i="17"/>
  <c r="N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9" i="17"/>
  <c r="N39" i="17"/>
  <c r="O38" i="17"/>
  <c r="N38" i="17"/>
  <c r="O37" i="17"/>
  <c r="N37" i="17"/>
  <c r="O36" i="17"/>
  <c r="N36" i="17"/>
  <c r="O35" i="17"/>
  <c r="N35" i="17"/>
  <c r="O34" i="17"/>
  <c r="N34" i="17"/>
  <c r="O33" i="17"/>
  <c r="N33" i="17"/>
  <c r="O32" i="17"/>
  <c r="L32" i="17"/>
  <c r="N32" i="17" s="1"/>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O5" i="17"/>
  <c r="N5" i="17"/>
  <c r="O4" i="17"/>
  <c r="N4" i="17"/>
  <c r="O3" i="17"/>
  <c r="N3" i="17"/>
  <c r="O2" i="17"/>
  <c r="N2" i="17"/>
  <c r="B8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tc={E56F52FE-6C49-4894-BCFB-1DCB6AED62B4}</author>
  </authors>
  <commentList>
    <comment ref="M48" authorId="0" shapeId="0" xr:uid="{E56F52FE-6C49-4894-BCFB-1DCB6AED62B4}">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Cuales fueron esos 12 eventos? No se entiende el avance.</t>
      </text>
    </comment>
  </commentList>
</comments>
</file>

<file path=xl/sharedStrings.xml><?xml version="1.0" encoding="utf-8"?>
<sst xmlns="http://schemas.openxmlformats.org/spreadsheetml/2006/main" count="2285" uniqueCount="689">
  <si>
    <t>PLAN ESTRATÉGICO  
SECTOR CULTURA</t>
  </si>
  <si>
    <t>TIPO INDICADOR</t>
  </si>
  <si>
    <t xml:space="preserve">Gestión </t>
  </si>
  <si>
    <t>OBJETIVO ESTRATEGICO</t>
  </si>
  <si>
    <t>No.</t>
  </si>
  <si>
    <t>ESTRATEGIA</t>
  </si>
  <si>
    <t>RESPONSABLE</t>
  </si>
  <si>
    <t>INDICADOR</t>
  </si>
  <si>
    <t>UNIDAD DE MEDIDA</t>
  </si>
  <si>
    <t>META CUATRIENIO</t>
  </si>
  <si>
    <t>Observaciones</t>
  </si>
  <si>
    <t xml:space="preserve">Instituto Colombiano de Antropología e Historia </t>
  </si>
  <si>
    <t>Unidad</t>
  </si>
  <si>
    <t>Porcentaje</t>
  </si>
  <si>
    <t>Diseño, implementación y seguimiento a la política de Gestión Documental como eje transversal en la administración pública</t>
  </si>
  <si>
    <t>Archivo General de la Nación Jorge Palacios Preciado</t>
  </si>
  <si>
    <t>Documento técnico socializado</t>
  </si>
  <si>
    <t xml:space="preserve">Porcentaje </t>
  </si>
  <si>
    <t>Documentos técnicos Generados</t>
  </si>
  <si>
    <t xml:space="preserve">Unidad </t>
  </si>
  <si>
    <t xml:space="preserve">
Normas Internacionales adoptadas</t>
  </si>
  <si>
    <t xml:space="preserve">
Eventos de promoción realizados</t>
  </si>
  <si>
    <t xml:space="preserve">
1
</t>
  </si>
  <si>
    <t>Propuesta de actualización de norma</t>
  </si>
  <si>
    <t>Formulación, desarrollo y actualización del marco normativo del sector cultura</t>
  </si>
  <si>
    <t>Ministerio de Cultura</t>
  </si>
  <si>
    <t>Proyecto de ley sobre el régimen legal del patrimonio</t>
  </si>
  <si>
    <t>Formulación e implementación de Políticas Públicas del ámbito cultural con enfoque poblacional y territorial</t>
  </si>
  <si>
    <t>Territorios con política de turismo cultural implementada</t>
  </si>
  <si>
    <t>Pilotos de PCI en contextos Urbanos PCIU implementados</t>
  </si>
  <si>
    <t>Por definir</t>
  </si>
  <si>
    <t>Documentos de Políticas Públicas para el fortalecimiento de la Economia Naranja formulados</t>
  </si>
  <si>
    <t>Formulación de los lineamientos para que las entidades territoriales actualicen sus planes de ordenamiento territorial incluyendo la protección del patrimonio arqueológico.</t>
  </si>
  <si>
    <t xml:space="preserve">Instituto Colombiano de Antropología e Historia 
Ministerio de Cultura
</t>
  </si>
  <si>
    <t>Documento Normativo dirigido a Entidades Territoriales</t>
  </si>
  <si>
    <t xml:space="preserve">Unidad   </t>
  </si>
  <si>
    <t xml:space="preserve">Articulación Interinstitucional para la ejecución de las actividades conmemorativas del Bicentenario de la Independencia de Colombia.
</t>
  </si>
  <si>
    <t>Instituto Caro y Cuervo - Carmen Millán</t>
  </si>
  <si>
    <t>Ruta libertadora digital diagramada a partir de los mapas digitales del Atlas Lingüístico y Etnográfico de Colombia - ALEC, publicada en página web del ICC</t>
  </si>
  <si>
    <t>Exposición museográfica "Una república de las artes. Música, arte y letras de 1819 a 1887" ejecutada</t>
  </si>
  <si>
    <t>Micrositio Madrugón Bicentenario creado y actualizado</t>
  </si>
  <si>
    <t>Desarrollo y fortalecimiento de la Red Nacional de Archivos y del Sistema de Información del Sistema Nacional de Archivos - SISNA</t>
  </si>
  <si>
    <t xml:space="preserve">Implementación de la Fase I de la Red Nacional de Archivos. </t>
  </si>
  <si>
    <t>Nuevas fuentes incorporadas
al SISNA</t>
  </si>
  <si>
    <t>Posicionamiento del ADN – Archivo Digital Nacional</t>
  </si>
  <si>
    <t>Informe de  la infraestructura Tecnológica del ADN adquirida, 2 documentos técnicos y lanzamiento oficial del proyecto</t>
  </si>
  <si>
    <t xml:space="preserve">Documento de estructura conceptual, técnica y tecnológica para la construcción del ADT - Archivo Digital Territorial </t>
  </si>
  <si>
    <t>Empoderamiento y articulación de los Grupos de valor del SNA y cabezas de sector para la adopción,  implementación y seguimiento de la política archivística</t>
  </si>
  <si>
    <t xml:space="preserve">CTAs capacitados
</t>
  </si>
  <si>
    <t xml:space="preserve">Horas de
Asistencia Técnica atendidas
en Jornadas Regionales
</t>
  </si>
  <si>
    <t xml:space="preserve">Horas </t>
  </si>
  <si>
    <t>Generación de proyectos archivísticos e ideas de negocios basados en competitividad, innovación y creatividad.</t>
  </si>
  <si>
    <t xml:space="preserve">Servicios archivísticos
nuevos y operando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</si>
  <si>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</si>
  <si>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</si>
  <si>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</si>
  <si>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</si>
  <si>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Promoción de un entorno institucional para desarrollo y consolidación de la Economía Naranja.</t>
  </si>
  <si>
    <t xml:space="preserve">Agendas creativas regionles implementadas </t>
  </si>
  <si>
    <t>Áreas de Desarrollo Naranja (ADN) implementadas</t>
  </si>
  <si>
    <t>Creación y puesta en marcha de un Parque Arqueológico</t>
  </si>
  <si>
    <t>Un parque arqueológico</t>
  </si>
  <si>
    <t>porcentaje</t>
  </si>
  <si>
    <t>Estímulos a la investigación en áreas de patrimonio, arqueología, antropología e historia</t>
  </si>
  <si>
    <t>Proyectos artísticos y culturales apoyados a través del Programa Nacional de Concertación Cultural</t>
  </si>
  <si>
    <t>Estímulos otorgados a proyectos artísticos y culturales</t>
  </si>
  <si>
    <t xml:space="preserve">Obtención  de la  acreditación institucional como IES para la aplicación y resultados de mecanismos eficaces de autorregulación y de aseguramiento de la calidad
</t>
  </si>
  <si>
    <t xml:space="preserve">Instituto Caro y Cuervo </t>
  </si>
  <si>
    <t>Acreditación institucional de alta calidad obtenida</t>
  </si>
  <si>
    <t>Cupos ofrecidos a estudiantes en programas de educación continua del Instituto Caro y Cuervo</t>
  </si>
  <si>
    <t xml:space="preserve">
Digitalización de una selección de publicaciones editadas en la Imprenta Patriótica, a través del acceso abierto de clásicos de la colección bibliográfica que son puestos en línea como parte del fondo digital. 
</t>
  </si>
  <si>
    <t xml:space="preserve">Número de publicaciones virtualizadas </t>
  </si>
  <si>
    <t>Fortalecimiento de la política de oficios mediante la ampliación de la oferta académica de talleres en la Imprenta Patriótica.</t>
  </si>
  <si>
    <t>Número</t>
  </si>
  <si>
    <t>Instituto Caro y Cuervo</t>
  </si>
  <si>
    <t>Aplicación de herramientas tecnológicas para el acceso a los servicios de Asistencia Técnica Archivística</t>
  </si>
  <si>
    <t>Horas de
Asistencia Técnica atendidas
virtualmente</t>
  </si>
  <si>
    <t>Horas</t>
  </si>
  <si>
    <t xml:space="preserve">Capacitación a los grupos de valor del Sistema Nacional de Archivos en la implementación de instrumentos y en la aplicación de la normatividad para el desarrollo de la funciones archivísticas </t>
  </si>
  <si>
    <t>Entidades atendidas en actividades de capacitación</t>
  </si>
  <si>
    <t xml:space="preserve">Unidades </t>
  </si>
  <si>
    <t>índice del resultado consolidado de la medición del instrumento archivístico inventario documental para las Gobernaciones y Distritos Especiales</t>
  </si>
  <si>
    <t>Fortalecimiento  a los grupos de valor  del Sistema Nacional de Archivos en la implementación de instrumentos archivísticos a través de capacitación.</t>
  </si>
  <si>
    <t xml:space="preserve">Diplomados
implementados y operando
</t>
  </si>
  <si>
    <t>Promoción de hábitos de lectura en la población Colombiana con énfasis en la primera infancia, infancia, adolescencia y familias</t>
  </si>
  <si>
    <t>Promedio de libros leídos por la población colombiana entre 5 y 11 años (ECC)</t>
  </si>
  <si>
    <t>NA</t>
  </si>
  <si>
    <t>Promedio de libros leídos por la población colombiana, de 12 años o más que leyeron libros  (ECC)</t>
  </si>
  <si>
    <t>N.A</t>
  </si>
  <si>
    <t>Libros digitales dispuestos al público por la Biblioteca Nacional de Colombia</t>
  </si>
  <si>
    <t>Formación para las artes, la cultura y la economía creativa,</t>
  </si>
  <si>
    <t>Personas beneficiadas por programas de formación artística y cultural</t>
  </si>
  <si>
    <t>Municipios acompañados en el desarrollo de estrategias de circulación y formación de públicos, para el cine colombiano.</t>
  </si>
  <si>
    <t>Colectivos de comunicación fortalecidos en narrativas, creación y comunicación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</si>
  <si>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</si>
  <si>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</si>
  <si>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</si>
  <si>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</si>
  <si>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Conciertos realizados para acercar al público a la experiencia de la música sinfónica.</t>
  </si>
  <si>
    <t>Funciones de obras artísticas y culturales realizadas en sala del Teatro Colón</t>
  </si>
  <si>
    <t xml:space="preserve">Obras artísticas creadas y exhibidas en los salones nacionales y regionales de artistas  </t>
  </si>
  <si>
    <t>Generar proyectos culturales  asociados al patrimonio arqueológico, etnográfico e histórico con entidades territoriales, nacionales y cooperación internacional.</t>
  </si>
  <si>
    <t>Instituto Colombiano de Antropología e Historia</t>
  </si>
  <si>
    <t>Número de proyectos formulados</t>
  </si>
  <si>
    <t>Fortalecimiento de la cooperación internacional para la Gestión Institucional en recuperación y difusión de los archivos del País</t>
  </si>
  <si>
    <t xml:space="preserve">Proyectos de cooperación
implementados y operando
</t>
  </si>
  <si>
    <t>Promoción de la gestión de recursos para el desarrollo de los procesos artísticos y culturales</t>
  </si>
  <si>
    <t>Valor de los recursos técnicos y/o financieros gestionados a través de procesos de cooperación.</t>
  </si>
  <si>
    <t xml:space="preserve">Pesos </t>
  </si>
  <si>
    <t>Proyectos aprobados en el Sistema General de Regalías para el sector Cultura</t>
  </si>
  <si>
    <t>Fortalecimiento y acompañamiento técnico para la consolidación de espacios de conservación e investigación de material arqueológico.</t>
  </si>
  <si>
    <t>Número de espacios de conservación acompañados</t>
  </si>
  <si>
    <t xml:space="preserve">Incorporación de las colecciones del ICC al software de Colecciones Colombianas para la sistematización y  control de los inventarios de las colecciones.  
</t>
  </si>
  <si>
    <t>Piezas Incorporadas  de patrimonio mueble  en el software</t>
  </si>
  <si>
    <t>Documento proyecto tipo
publicado</t>
  </si>
  <si>
    <t>Estructuración, construcción, adecuación y/o dotación de espacios para el desarrollo de las expresiones y manifestaciones culturales y artísticas propias de los territorios.</t>
  </si>
  <si>
    <t>Unidades</t>
  </si>
  <si>
    <t>Diseño del museo de la diversidad étnica y cultural</t>
  </si>
  <si>
    <t>Espacios físicos adecuados y/o mantenidos para el desarrollo de las funciones museológicas</t>
  </si>
  <si>
    <t xml:space="preserve">Proyectos Formulados </t>
  </si>
  <si>
    <t xml:space="preserve">Unidad  </t>
  </si>
  <si>
    <t xml:space="preserve">Generación de mecanismos para la recuperación y preservación del Patrimonio Cultural Sumergido </t>
  </si>
  <si>
    <t xml:space="preserve">Inventario de bienes por áreas geográficas </t>
  </si>
  <si>
    <t xml:space="preserve">Fortalecer la gestión del sello editorial en temas relacionados con el patrimonio, la antropología, la arqueología y la historia. </t>
  </si>
  <si>
    <t>Libros editados y publicados</t>
  </si>
  <si>
    <t>Generación de proyectos en las líneas de investigación de lenguas nativas y Lingüística del Corpus.</t>
  </si>
  <si>
    <t>Proyectos aprobados y ejecutados en cada línea.</t>
  </si>
  <si>
    <t>Número de libros publicados</t>
  </si>
  <si>
    <t>Salvaguarda del oficio de impresor, Imprenta Patriótica como laboratorio de creación y educación en artes gráficas para asegurar el reconocimiento, el respeto y la valorización del oficio</t>
  </si>
  <si>
    <t>Incremento y difusión del Acervo Documental que custodia el AGN</t>
  </si>
  <si>
    <t xml:space="preserve">TRD y TVD Evaluadas y Convalidadas </t>
  </si>
  <si>
    <t xml:space="preserve"> transferencias documentales recibidas </t>
  </si>
  <si>
    <t xml:space="preserve"> Intervención de folios para  conservación</t>
  </si>
  <si>
    <t xml:space="preserve">Unidades de almacenamiento Descritas </t>
  </si>
  <si>
    <t xml:space="preserve"> Digitalización y puesta en servicio en web de imágenes del acervo documental.</t>
  </si>
  <si>
    <t>Generación de un Plan de Gestión Documental Electrónica para ser aplicado por las entidades públicas en la producción y gestión de documentos nativos electrónicos y digitalizados</t>
  </si>
  <si>
    <t>Documento "Hoja de Ruta"  Socializado</t>
  </si>
  <si>
    <t xml:space="preserve">Guías Técnicas Elaboradas y aprobadas </t>
  </si>
  <si>
    <t>Transmisión y conservación de los oficios de las artes y el patrimonio cultural para el desarrollo social de los territorios- Memoria en las manos</t>
  </si>
  <si>
    <t>Escuelas Taller de Colombia creadas</t>
  </si>
  <si>
    <t>Talleres Escuela creadas</t>
  </si>
  <si>
    <t xml:space="preserve">Numero </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</si>
  <si>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</si>
  <si>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</si>
  <si>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Regiones PDET con el programa de Expedición Sensorial Implementado.</t>
  </si>
  <si>
    <t>Vincular la conservación, protección,  recuperación y nuevas dinámicas  del patrimonio material (mueble e inmueble)  a los procesos productivos propios de los territorios - Memoria Construida</t>
  </si>
  <si>
    <t>Bienes de interés cultural del ámbito nacional intervenidos</t>
  </si>
  <si>
    <t>Fortalecimiento de espacios itinerantes y no convencionales, para extender la oferta de bienes y servicios culturales.</t>
  </si>
  <si>
    <t>Bibliotecas públicas de la RNBP que implementan el Programa de Bibliotecas Itinerantes.</t>
  </si>
  <si>
    <t>Exposiciones de colecciones itinerantes realizadas</t>
  </si>
  <si>
    <t>Reestructuración del ICANH garantizando presencia regional.</t>
  </si>
  <si>
    <t>Proyecto de decreto de restructuración del ICANH</t>
  </si>
  <si>
    <t>Fortalecimiento de las estrategias de transparencia, participación y servicio al ciudadano</t>
  </si>
  <si>
    <t>Aseguramiento y fortalecimiento del Modelo Integrado de Planeación y Gestión en el Sector de Cultura</t>
  </si>
  <si>
    <t>Nivel de implementación de las dimensiones del Modelo Integrado de Planeación y Gestión.</t>
  </si>
  <si>
    <t>Estímulos de investigación en temas relacionados con el Bicentenario</t>
  </si>
  <si>
    <t>Programa de radio "lecturas del  diario de la independencia "</t>
  </si>
  <si>
    <t xml:space="preserve">Representaciones sobre las mujeres en la independencia de Colombia 1919 - 1930 </t>
  </si>
  <si>
    <t xml:space="preserve">Catedra AGN Fuentes documentales e investigación: Bicentenario </t>
  </si>
  <si>
    <t>El congreso de angostura y Bicentenario de la batalla de Boyacá</t>
  </si>
  <si>
    <t xml:space="preserve">Archivo General de la Nación Jorge Palacios Preciado
</t>
  </si>
  <si>
    <t>CUANTATIVO</t>
  </si>
  <si>
    <t>CUALITATIVO</t>
  </si>
  <si>
    <t xml:space="preserve">Cuentos evaluados del Concurso Departamental "La Pera de Oro", estrategia pedagógica que fomenta la producción escrita de textos literarios sobre el Bicentenario de Colombia en estudiantes y maestro en el departamento de Boyacá </t>
  </si>
  <si>
    <t>Radicación de Solicitud de Registro calificado ante el Ministerio de Educación Nacional de Colombia</t>
  </si>
  <si>
    <t>ICANH</t>
  </si>
  <si>
    <t>OBSERVACIONES</t>
  </si>
  <si>
    <t>RESPONSABLE DEL INDICADOR</t>
  </si>
  <si>
    <t>META
2019</t>
  </si>
  <si>
    <t>META
 2020</t>
  </si>
  <si>
    <t>META
2021</t>
  </si>
  <si>
    <t>META
 2022</t>
  </si>
  <si>
    <t>Proyecto de modificación de la Ley de Cultura presentado al Congreso</t>
  </si>
  <si>
    <t>-</t>
  </si>
  <si>
    <t>Iniciativas legislativas presentadas ante el Congreso que inciden en el sector cultura, conceptualizadas</t>
  </si>
  <si>
    <t>Marco normativo generado para el desarrollo de la economia naranja</t>
  </si>
  <si>
    <t>Plan Decenal de Lenguas Nativas concertado y protocolizado</t>
  </si>
  <si>
    <t>Subsectores de la Cuenta Satélite de Cultura medidos</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</si>
  <si>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</si>
  <si>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</si>
  <si>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
Código: Programa mujeres afro narran su territorio</t>
  </si>
  <si>
    <t>Medidas de reparación atendidas</t>
  </si>
  <si>
    <t>Usuarios que acceden a las plataformas Maguaré y MaguaRED</t>
  </si>
  <si>
    <t xml:space="preserve">Entidades Territoriales con asesoria y acompañamiento técnico para el fortalecimiento de las Redes y/o Bibliotecas Públicas de su región. </t>
  </si>
  <si>
    <t>Cualificaciones del sector según el mapa ocupacional y los segmentos del campo cultural elaboradas.</t>
  </si>
  <si>
    <t>Niños y jóvenes beneficiados por programas y procesos artísticos y culturales
Código: Política Antidrogas - Ruta Futuro</t>
  </si>
  <si>
    <t>Pilotos con el programa "mujeres afro narran su territorio implementados". (componente creación)
Código: Programa mujeres afro narran su territorio</t>
  </si>
  <si>
    <t>Sinfónica</t>
  </si>
  <si>
    <t>Instrumentos de Financiación diseñados y puestos en marcha (FIDETER, FNG, Aldea)</t>
  </si>
  <si>
    <t>Infraestructuras culturales Construidas, adecuadas y dotadas,</t>
  </si>
  <si>
    <t>Circuitos regionales para la movilidad de los procesos y prácticas artísticas y culturales, diseñados y en funcionamiento</t>
  </si>
  <si>
    <t>Circuitos nacionales e internacionales de las narradoras afros y sus obras.
Código: Programa mujeres afro narran su territorio</t>
  </si>
  <si>
    <t>Manifestaciones inscritos en la Lista Representativa de Patrimonio Cultural Inmaterial de la Humanidad y la Lista de Patrimonio Mundial de la UNESCO</t>
  </si>
  <si>
    <t>Planes formulados y en ejecución
Código: Bicentenario</t>
  </si>
  <si>
    <t>Ejemplares de la colección "Historias de la Historia de Colombia" que hacen parte de la Serie Leer es mi cuento entregados.
Código: Bicentenario</t>
  </si>
  <si>
    <t>Bienes de interés cultural del ámbito nacional que cuentan con Planes Especiales de Manejo y Protección PEMP</t>
  </si>
  <si>
    <t>Planes de conservación de colecciones ejecutados</t>
  </si>
  <si>
    <t>Proyectos apoyados por el PNCC priorizados con seguimiento</t>
  </si>
  <si>
    <t>Estímulos otorgados por el PNE, priorizados con seguimiento</t>
  </si>
  <si>
    <t>Escuela Taller Naranja creada</t>
  </si>
  <si>
    <t>Unidades de negocio bajo el modelo de la Diáspora Africana en Colombia apoyadas</t>
  </si>
  <si>
    <t>Emprendedores o empresas de las agendas creativas regionales fortalecidas con asistencia técnica</t>
  </si>
  <si>
    <t> 60</t>
  </si>
  <si>
    <t>Empresas que acceden al sistema de beneficios tributarios</t>
  </si>
  <si>
    <t>Porcentaje de ejecución presupuestal</t>
  </si>
  <si>
    <t>Seguimiento del Plan Estratégico Institucional</t>
  </si>
  <si>
    <t>Oficina Asesora de Planeación</t>
  </si>
  <si>
    <t>Porcentaje de reducción de gastos de logística, tiquetes, viáticos y publicidad (austeridad de gasto)</t>
  </si>
  <si>
    <t xml:space="preserve"> Nivel de integración de los subsistemas en el Sistema Integrado de Gestión Institucional</t>
  </si>
  <si>
    <t>Oficina de Control Interno</t>
  </si>
  <si>
    <t>Cumplimiento del Programa Anual de Auditorias Internas.</t>
  </si>
  <si>
    <t xml:space="preserve">Seguimiento y monitoreo del Plan Anticorrupción y Atención al Ciudadano. </t>
  </si>
  <si>
    <t>Nivel de ejecución del Plan Institucional de Capacitaciones</t>
  </si>
  <si>
    <t>Nivel de satisfacción de las capacitaciones realizadas</t>
  </si>
  <si>
    <t>Capacidad en la prestación de servicios de tecnología</t>
  </si>
  <si>
    <t>Instrumentos archivísticos implementados en el Ministerio de Cultura</t>
  </si>
  <si>
    <t>Oficina Asesora Jurídica</t>
  </si>
  <si>
    <t>Porcentaje de fallos a favor de procesos judiciales en donde participe la entidad</t>
  </si>
  <si>
    <t>Nivel de integración de los subsistemas en el Sistema Integrado de Gestión Institucional</t>
  </si>
  <si>
    <t>Seguimiento y monitoreo del Plan Anticorrupción y Atención al Ciudadano</t>
  </si>
  <si>
    <t>META AÑO 2020</t>
  </si>
  <si>
    <t>META AÑO 2021</t>
  </si>
  <si>
    <t>META AÑO 2022</t>
  </si>
  <si>
    <t>Microprogramas radiales Hacia el Bicentenario, emitidos por CyC radio</t>
  </si>
  <si>
    <t>Proyectos de apropiación social del conocimiento, aprobados y ejecutados</t>
  </si>
  <si>
    <t>AVANCE 2020</t>
  </si>
  <si>
    <t>PND</t>
  </si>
  <si>
    <t>ID_OBJETIVO</t>
  </si>
  <si>
    <t>ID_ESTRATEGÍA</t>
  </si>
  <si>
    <t>ID_INDICADOR</t>
  </si>
  <si>
    <t>CIERRE
 2019</t>
  </si>
  <si>
    <t>Cumplimiento 2do. Trim</t>
  </si>
  <si>
    <t>Largo</t>
  </si>
  <si>
    <t>Asesor OAP</t>
  </si>
  <si>
    <t>Usuario que registra la información</t>
  </si>
  <si>
    <t>Observación</t>
  </si>
  <si>
    <t>Se tiene previsto para el año 2020 realizar un documento que servirá de insumo para la modificación de la Ley General de Cultura. Se elaboró una guía metodológica y un cronogrma de actividades para el cumplimiento de esta acción.</t>
  </si>
  <si>
    <t>Ok</t>
  </si>
  <si>
    <t>Edgar Hernando Suarez Vega</t>
  </si>
  <si>
    <t>Se han conceptiualizado 3 proyectos</t>
  </si>
  <si>
    <t>Despacho del Viceministro de la Creatividad y la Economía Naranja</t>
  </si>
  <si>
    <t>Con corte al 30 de junio: En cumplimiento de los dispuesto en la Ley 1437 de 2011, art. 8°, numeral 8, desde el 28 de mayo, hasta el 13 de junio se surtió la publicación en la página web del Ministerio de Cultura, para observaciones de la ciudadanía, del proyecto de decreto "Por el cual se reglamentan y desarrollan los artículos 132 a 136 del Decreto Ley 2106 de 2019, referentes a la simplificación de trámites y requisitos para la realización de espectáculos públicos de las artes escénicas…”
• El 18 de junio se remitió el proyecto de decreto y la matriz de observaciones a la Oficina Jurídica del Ministerio de Cultura, para solicitar nuevamente concepto ante el DAFP de manera previa a la continuidad del trámite ante la Secretaría Jurídica de Presidencia
• El 25 de junio se remitió a la Oficina Jurídica del Ministerio de Cultura para revisión, Resolución elaborada y trabajada de forma conjunta con la DIAN cuya finalidad es brindar herramientas para facilitar los acuerdos de pago del IVA de actividades declaradas como patrimonio cultural, a los que alude el artículo 124 de la ley 2010 de 2019
• El 4 de junio de 2020 se expidió el decreto legislativo 818 de 2020 “Por el cual se adoptan medidas especiales para la protección y mitigación del impacto del COVID-19 en el sector cultura, en virtud del estado de emergencia Económica social y ecológica, declarada mediante el Decreto 637 de 06 de mayo de 2020”.
• Se trabaja desde el 8 de junio en texto del nuevo articulado de proyecto de ley de reactivación cultural, en la que han intervenido todas las direcciones del Viceministerio de la Creatividad y la Economía Naranja (Dirección de Artes, Dirección de Audiovisuales, Cine y Medios Interactivos y Dirección de Estrategia, Desarrollo y Emprendimiento) así como la Dirección de Patrimonio. El pasado jueves 25 de junio se remitieron los primeros textos del articulado del proyecto de ley y se incluyó la información en una matriz para efectos de verificación y seguimiento.</t>
  </si>
  <si>
    <t>Sergio Esteban Pinto Arias</t>
  </si>
  <si>
    <t>Despacho de la Dirección de Patrimonio y Memoria</t>
  </si>
  <si>
    <t xml:space="preserve">A corte del 30 de junio se consolidó la  base de datos para convocar a reunión de trabajo a los 17 centros históricos que hacen parte de la Red de pueblos patrimonio y  a las  19 manifestaciones del PCI.  Se realizó documentos conjuntamente con PCI para caracterizar el estado del turismo en las manifestaciones.
Se realizó el documento de presentación sobre turismo cultural que será realizará con los grupos focales  de centros históricos y manifestación  como parte del proceso de construcción participativa con el sector cultura.
 El trabajo de construcción conjunta con el Viceministerio de Turismo  y el proceso de participación  y construcción participativa fue suspendida  por solicitud del Viceministerio  de turismo  (directora de la dirección de calidad y sostenibilidad. </t>
  </si>
  <si>
    <t>Sandra Amezquita</t>
  </si>
  <si>
    <t xml:space="preserve">Con corte a 30 de junio  se ha seguido trabajando con las ciudades de Bogotá y Popayán.Cpm estas ciudades se las se está articulando el trabajo para los conocimientos y de planificación del patrimonio cultural inmaterial en contextos urbanos </t>
  </si>
  <si>
    <t xml:space="preserve">Despacho de la Dirección de Poblaciones_x000D_
</t>
  </si>
  <si>
    <t>Los días 11, 12 y 13 del mes de junio se realizó las reuniones previstas en la etapa 1 de la ruta de protocolización del Plan decenal de lenguas nativas acordado con la Mesa Permanente de Concertación MPC. En la pandemia por el COVID -19  las reuniones se realizaron de manera virtual en los 6 departamentos de la Amazonia colombiana.   Desde canales virtuales delegados y delegadas indígenas hablantes de 55 lenguas nativas de los seis departamentos de la Amazonía Colombiana con representantes de los Ministerios de Educación Nacional, Ministerio de Cultura, Ministerio del Interior y algunas Secretarías de Educación se realizó el análisis y retroalimentación de los documentos del Plan Decenal de Lenguas Nativas: Encuentros Territoriales Caminando hacia el plan decenal de lenguas nativas: pensamientos amazónicos, cuyo objetivo principal fue fortalecer y retroalimentar las estrategias del Plan Decenal de Lenguas Nativas, como instrumento de planeación para la conservación, fortalecimiento y revitalización de las lenguas nativas. Estos espacios se llevaron a cabo bajo el liderazgo y orientación de la Coordinación de Educación de la Organización Nacional de los Pueblos Indígenas de la Amazonia Colombiana-OPIAC. El Ministerio de Cultura Dirección de Poblaciones acompañó con asistencia técnica los 3 días con tres profesionales.</t>
  </si>
  <si>
    <t>Edward Herney Jimenez Garcia</t>
  </si>
  <si>
    <t>Con corte al 30 de junio: Una vez aprobada la Política Integral Naranja por parte del Comité directivo del Ministerio de Cultura, se procedió al diseño del Decreto que reglamenta el artículo 4 de la Ley 1834 de 2017 en donde se determina la formulación de la Política Naranja. Este Decreto está en revisión de la oficina jurídica del Ministerio de Cultura, y posteriormente pasará a radicación a la oficina jurídica de Presidencia de la República. Una vez esté firmado por el Presidente se inicia el proceso de construcción del plan de acción que según el Decreto deberá estar listo, hasta máximo 6 meses después de la sanción presidencial.</t>
  </si>
  <si>
    <t>Con corte al 30 de junio: Se consolidaron las fuentes de información secundaria necesarias para el cálculo de la Cuenta Satélite de Cultura y Economía Naranja (CSCEN) 2014-2019p; también se inició el proceso de cálculo para las cuentas de producción, generación del ingreso y BOU. éstas se calcularán para 34 Códigos de Actividad Económica (CIIUs) totales y 67 CIIUs parciales</t>
  </si>
  <si>
    <t>Despacho de la Dirección de Fomento Regional</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</si>
  <si>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A junio de 2020 se han visitado 1087 de 1134 departamentos y municipios para un avance del 93,7%</t>
  </si>
  <si>
    <t>Alfredo Rafael Goenaga Linero</t>
  </si>
  <si>
    <t>A la fecha 471 municipios han girado a Colpensiones la suma de $121,763 millones para asignar a 4.943 creadores y gestores culturales los beneficios de anualidad vitalicia (4.446) y financiación de aportes al Servicio Social Complementario de BEPS (497).</t>
  </si>
  <si>
    <t>El resultado del indicador se analizará a partir del segundo semestre del 2020, cuando los planes de desarrollo sean aprobados y consolidados.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</si>
  <si>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 xml:space="preserve">Grupo de Emprendimiento Cultural_x000D_
</t>
  </si>
  <si>
    <t>Con corte al 30 de junio:
1) Se realizó acompañamiento técnico para socialización del documento diagnóstico resultado de la implementación 2019 del Mapeo Exprés de Industrias Culturales y Creativas en el nodo de Medellín.
2) Se realizó acompañamiento técnico en el desarrollo de las actividades del convenio con Findeter, relacionadas con la implementación de Mapeos Exprés 2020 en: Popayán, Neiva, Villavicencio, Cúcuta, Armenia e Ibagué.</t>
  </si>
  <si>
    <t>Meta Ajustada Abril</t>
  </si>
  <si>
    <t>Con corte al 30 de junio: Se continúa en fase precontractual: Se adelantaron acciones relacionadas con ajustes al documento de consolidación del estudio de mercado y estudio del sector, solicitados por la oficina de contratos y convenios. Adicionalmente, se hizo la solicitud del CDP del proyecto después del visto bueno de la revisión de los cambios mencionados. 
Se recibieron dos solicitudes de información sobre el proceso del convenio, una por parte de un colectivo de mujeres de la Guajira y otra de la Corporación Social Incluyamos.</t>
  </si>
  <si>
    <t>Desarrollo del programa "mujeres narran su territorio"
Código: Programa mujeres narran su territorio</t>
  </si>
  <si>
    <t>Despacho del Ministro</t>
  </si>
  <si>
    <t>A corte de junio en el marco del programa “Mujeres narran su territorio” y su estrategia digital “Relatos de Mujeres” que viene circulando cada viernes desde el 3 de abril, se desarrolló infografía con el balance de los dos primeros meses, clasificando los relatos recibidos por grupo étnico o de interés, heterogeneidad narrativa, geográficamente municipios y departamentos participantes y énfasis de acuerdo a fechas que circularon los relatos con la temática y coyuntura de agenda nacional (El cumplimiento de todos los componetes va al 75% para el cumplimiento de la meta).</t>
  </si>
  <si>
    <t>Cesar Augusto Celedon Barros</t>
  </si>
  <si>
    <t>Meta 2020 se ajusto Junio</t>
  </si>
  <si>
    <t>Con corte al 30 de junio:
En la elaboración de las agendas se avanzó en las siguientes etapas y acciones:
ETAPA 1 – Continuidad del ejercicio de Concertación de cuellos de botella en: Medellín y Manizales. 
ETAPA 2 - Identificación de proyectos regionales y locales Naranja
*Acción 1: Identificación/Socialización programas, proyectos, iniciativas nacional-regional en Barranquilla, Valledupar, Pasto, Bolívar, Santa Marta.
*Acción 2: Identificación y pre filtro de proyectos de orden local en Bucaramanga</t>
  </si>
  <si>
    <t>Con corte al 30 de junio: se dio continuidad a la consolidación del acompañamiento a ciudades y municipios mediante reuniones virtuales, concertación de agendas, cronogramas y envío de información para el desarrollo y coordinación de las decisiones administrativas que permitirán la delimitación e implementación de Áreas de Desarrollo Naranja (ADN) en el país. Las ciudades y municipios con los que se ha venido trabajando periódicamente son:
• Ibagué.
• La Ceja.
• Palmira.
• Pamplona.
• Popayán.
• Tunja.
• Valledupar.
• Villapinzón.
• Villavicencio.
• Pereira.
• Riohacha.
• Manizales.
• Bogotá.
• Girardot.
• Área metropolitana del valle de Aburrá (específicamente los municipios de Envigado y Bello)
• Jamundí.
• Santa Marta.
Fueron remitidos comentarios desde el Ministerio de Cultura a los proyectos de Decreto de delimitación de Villapinzón y La Ceja.
Se remitió a los municipios mencionados, la actualización del modelo de Decreto guía de delimitación de ADN formulado desde el Ministerio de Cultura.</t>
  </si>
  <si>
    <t>Para el mes de junio se avanzó administrativamente en el desarrollo de las propuestas de las organizaciones y elaboración de los CDP. Se tiene previsto para el mes de julio comprometer los recursos proyectados a través de la suscripción de los convenios, entre los cuales se encuentran los siguientes: Organización Nacional Indígena de Colombia ONIC, el resguardo de San Lorenzo, Arquia, los Consejos Comunitarios de Yurumangui y Jiguamiando.</t>
  </si>
  <si>
    <t xml:space="preserve">Biblioteca Nacional de Colombia_x000D_
</t>
  </si>
  <si>
    <t>Con corte a 30 de junio  el DANE se encuentra preparando la encuesta de consumo cultural, la cual medirá el índice de lectura.</t>
  </si>
  <si>
    <t>Diana Patricia Restrepo Torres</t>
  </si>
  <si>
    <t>Durante el mes de junio se continuó con la revisión, edición y publicación de títulos digitalizados, de acuerdo con el plan anual de digitalización. Se pusieron al público 125 títulos con corte a 30 de junio. En total se han digitalizado 3.584: LB 1.300 + 1.500 (en 2019) + 125 (enero 2020) + 125 (febrero 2020) + 69 (marzo 2020) + (190) en abril+(150) en mayo+(125) en junio.</t>
  </si>
  <si>
    <t>Despacho de la Dirección de Artes</t>
  </si>
  <si>
    <t>Durante el mes de junio accedieron al portal 155.346  usuarios más.  En este mismo sentido, se ha trabajado con estos actores en distintos espacios para que en las orientaciones brindadas a agentes educativos frente al trabajo virtual se incluya el uso de los contenidos, también se trabaja en alianzas con distintos sectores para seguir ampliando los distintos canales de distribución de contenidos. 
para un acumulado con la línea de base de 2115268</t>
  </si>
  <si>
    <t>Alexandra Paola Correa Gonzalez</t>
  </si>
  <si>
    <t>Durante el mes de junio se llevó a cabo el proceso de formación inicial e inducción a nuevos bibliotecarios en todo el país, el cual se desarrolló con 567 participantes inscritos de las diferentes regiones. Este proceso se adelantó de manera virtual y remota con tutoría por parte de los equipos de tutores y promotores de lectura de las Estrategias Regionales de la Biblioteca Nacional. Por otra parte, se realizó la remisión de las comunicaciones que oficializan el acompañamiento técnico a las bibliotecas y 187 administraciones locales priorizadas para el año 2020. Así mismo, se realizó la gestión con las administraciones para la asignación de un paquete de voz y datos con destino a las bibliotecas públicas priorizadas, con el fin de garantizar las condiciones básicas del acompañamiento virtual y remoto, así como el despliegue de las acciones concertadas hacia la comunidad.</t>
  </si>
  <si>
    <t xml:space="preserve">Con corte 30 de junio de 2020, en el marco de la acciones de la ruta metodológica del diseño de cualificaciones realizamos la revisan de 2700 denominaciones ocupacionales asociadas a los diferentes segmentos del campo cultural de los siguientes códigos: 1330-1349-1431-2153-2161-2162-2163-2166-2269-2310-2320- 2330- 2354-2355 -2431- 2621-2622—2632- 2633 -2641-2642-2643-2651-2652-2653-2654-2655-2656-2659-3118 -3222 -3230- 3339-3431-3432-3433-3434-3435- 3521- 3522- 4413- 5113- 5120- 5142 – 5241- 7111- 7115- 7312 -7314- 7315- 7316- 7321- 7322- 7323- 7331- 7332- 7333- 7341- 7342- 7351- 7352- 7361- 7362-7363-7370-7391-7392-7393-7399-9629-2163-2166-3432-1349-1420-1431-2166-2310-2320-2330-2431-2432-2512-2611-2621-2641-2642-2643-2651-3118-3322-3331-3332-3339-3343-3431-3433-4413-7321-7322-7323-1330-1349-1431-2153-2161-2162-2163-2166-2269-2310-2320-2330-2354-2355-2431-2621-2622-2632-2633-2641-2642-2643-2651-2652-2653-2654-2655-2656-2659-3118-3222-3230-3339-3431-3432-3433-3434-3435-3521-3522-4413-5113-5120-5142-5241-7111-7115-7312-7314-7315-7316-7321-7322-7323-7331-7332-7333-7341-7342-7351-7352-7361-7362-7363-7370-7391-7392-7393-7399-9629-2163-2166-3432-1349-1420-1431-2166-2310-2320-2330-2431-2432-2512- 2611-2621-2641-2642-2643-2651-3118-3322-3331-3332. Lo anterior para forlacer el trabajo que el DANE y el SENA lideran para la implementación de la Clasificación unificada de ocupaciones para el país. 
 </t>
  </si>
  <si>
    <t xml:space="preserve">Con corte a 30 de junio, la Dirección de Artes desde el área de artes visuales habilitó  150 cupos para beneficiar los formadores en la zona comprendida entre Neiva y Barrancabermeja. Asi mismo desde los talleres virtuales  de escritura creativa- RELATA se crearon 400 cupos para beneficiar a formadores; en los géneros de cuento, novela, ciencia ficción, crónica y gestión editorial. Adicional se están beneficiando a 90 jóvenes en tres centros de atención especializada bajo el sistema de responsabilidad social adolescente del ICBF de las regionales de Norte de Santander, Caldas y Tolima, en cuanto a el área de  teatro y circo no se han podido realizar los laboratorios de formacion en teatro que se tenían proyectados, se vienen trabajando en la formulación de encuentros de formacion para formadores que se iniciaran en el mes de julio. 
</t>
  </si>
  <si>
    <t>Para el mes de mayo, se están formando a través de los Centros de Formación Musical Batuta 18.000 niños, niñas, jóvenes y adolescentes, así mismo se continuó con el fortalecimiento y acompañamiento de las escuelas de música del barrio Nuevo Horizonte de la comuna cinco del municipio de Tumaco, el cual beneficia a 400 niños, niñas y jóvenes del casco urbano y de centros poblados, por otra parte se continuará apoyando la escuela de Música de Lucho Bermúdez del Carmen de Bolívar, que permitirá beneficiar a 1.200 niños, niñas y jóvenes del casco urbano y zona rural del municipio.</t>
  </si>
  <si>
    <t>Despacho de la Dirección de Cinematografía</t>
  </si>
  <si>
    <t>Al  30 de junio, en coordinación con Proimágenes y bajo el contexto del Covid-19, se rediseñaron los componentes básicos de la Temporada Cine Crea Colombia como estrategia para realizar el acompañamiento a municipios a través de circulación de cine colombiano online y del desarrollo de estrategias de mediación virtual  a través de 7 líneas curatoriales y de programación de películas nacionales que se ofrecerán a través de la plataforma Retina Latina durante 5 meses. Esta temporada contará con la alianza de festivales, cinematecas y otras plataformas digitales con producciones cinematográficas nacionales. Para el 2do trimestre no hay avances cuantitativos, razón por la cual, el avance acumulado para el 2020 es el de cierre del 2019 que fue de 16 municipios acompañados.</t>
  </si>
  <si>
    <t>Martha Liliana Garzon Ramirez</t>
  </si>
  <si>
    <t>Despacho de la Dirección de Comunicaciones</t>
  </si>
  <si>
    <t>Con corte a 30 de junio, se ha fortalecido una Escuela, corresponde a la Escuela de Comunicación del pueblo Wayuu, la cual se ha beneficiado con formación en producción audiovisual en alianza con la Organización Internacional para las Migraciones - OIM.</t>
  </si>
  <si>
    <t>Mónica María Ramírez Hartman</t>
  </si>
  <si>
    <t>Pilotos con el programa "mujeres afro narran su territorio implementados". (componente creación)
Código: Programa mujeres afro narran su territorio</t>
  </si>
  <si>
    <t>Meta Cumplida en 2019</t>
  </si>
  <si>
    <t>Se solicta Eliminar, pero tiene cumplimiento de meta en 2019 por esto se deja (Se modifican sus metas 2020 al 2022)</t>
  </si>
  <si>
    <t>Entre el 01 de enero y el 30 de junio se registraron 1.174.066 visitas, que sumadas a las 2.211.031 del año 2019 dan un total acumulado de 3.385.097 (Enero: 63.241 / Febrero: 53.090 / Marzo 311.391 / Abril 390.426 / Mayo 216.907/ Junio 139.011). El incremento de visitas de usuarios se dió por la necesidad de consumo cinematográfico online para suplir las necesidades que no se puede atender presencialmente en salas de cine del país.</t>
  </si>
  <si>
    <t>Con corte a 30 de Junio la Dirección de Comunicaciones  apoyó la producción de 158 contenidos mediáticos culturales, en diferentes formatos (Audiovisual, Sonoro y Digital) en  el marco de los proyectos Comunicación y Territorio, Narrativas Digitales, Comunicación e Infancia y a través de los ganadores de la Convocatoria del Programa Nacional de Estímulos.
Sumando los contenidos realizados en 2019 (256), se lleva un avance de 414 contenidos creados.</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</si>
  <si>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</si>
  <si>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Diana Patricia Montenegro Beltran</t>
  </si>
  <si>
    <t xml:space="preserve">Grupo del Teatro Colón </t>
  </si>
  <si>
    <t xml:space="preserve">A 17 de marzo, el Teatro Colón ha realizado 268 funciones,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Se realizó la producción de 5 Conciertos Colón Arcadia " Desde mi casa:  Dúo Villa-Lobos,  Total de Visualizaciones 3.969; Teresita Gómez, Total de Visualizaciones 13.675; Samuel Torres, Total de Visualizaciones 7.022; El Tuyero Ilustrado, Total de Visualizaciones 4.137; Germán Darío Pérez: Total de Visualizaciones 9.986.
Para un total de 10 producciones transmitidas con   132.845 visualizaciones.. </t>
  </si>
  <si>
    <t>Helena Carvajal Chavez</t>
  </si>
  <si>
    <t>Con corte al 30 de junio:
1. Para la vigencia 2020 se tiene previsto el desarrollo de convenios con Bancóldex y el FNG, los cuales se encuentran pausados teniendo en cuenta el congelamiento de recursos realizado en esta vigencia al Ministerio de Cultura y puntualmente a la Dirección de Estrategia Desarrollo y Emprendimiento.
2. Se celebró reunión el 4 de junio para revisar los prototipos del módulo de Findeter, se realiza la identificación y definición de los roles para dicho módulo, se realiza la implementación y diligenciamiento de los formatos de registro de historias de usuario y planning para el desarrollo por Sprints para el módulo de Findeter, de acuerdo con la programación definida en el cronograma y la especificación de tiempos establecida por la Ing. Adriana Vargas. Se realizan los siguientes prototipos del Módulo Findeter: Usuario general, Usuario evaluador del área competente, Usuario administrador, Usuario comité, Usuario coordinador. Dentro de las actividades técnicas se adelantó la Implementación de lógica en el backend, Evaluación de proyectos e Implementación de Proyecto Findeter, también se apoyó la creación del modelo de datos e implementación del API del módulo Findeter.</t>
  </si>
  <si>
    <t>Grupo de Politicas Culturales y Asuntos Internacionales</t>
  </si>
  <si>
    <t>A 30 de junio de 2020 se han gestionado $ 16.306.375.133 pesos colombianos en recursos de cooperación, que corresponden al 40.76% de la meta del cuatrienio.</t>
  </si>
  <si>
    <t>Natalia Sefair López</t>
  </si>
  <si>
    <t>Entre agosto de 2018 y mayo de 2020 se han aprobado 94 proyectos culturales y artísticos ante el Sistema General de Regalías. Estos proyectos están ubicados en 24 departamentos y el monto aprobado asciende a $242.529 millones de pesos. El 69% de los recursos están destinados a inversiones en infraestructura cultural; un 19% a procesos artísticos y el 12% restante a dotación.</t>
  </si>
  <si>
    <t xml:space="preserve">Grupo de Infraestructura Cultural_x000D_
</t>
  </si>
  <si>
    <t>Al corte 30 de junio, se han entregado 83 infraestructuras culturales, de las cuales 81 son línea base (Dic2019) y 2 más en 2020 las cuales son la construcción de la Biblioteca de Montelíbano en Córdoba y la adecuación de la biblioteca de Cúcuta en Norte de Santander.</t>
  </si>
  <si>
    <t>Cesar Javier Camargo</t>
  </si>
  <si>
    <t>Diseño del Museo Afro de Colombia</t>
  </si>
  <si>
    <t xml:space="preserve">Museo Nacional de Colombia_x000D_
</t>
  </si>
  <si>
    <t xml:space="preserve">Se conformó un Comité Académico con reunión prevista entre la Universidad Santiago de Cali, la Universidad del Valle y ICESI para generar una retroaliamentación sobre los contenidos del Museo. Se realizó ajuste en la Nominación: Museo de la Afrocolombianidad. </t>
  </si>
  <si>
    <t>Diego Camilo Charry S.</t>
  </si>
  <si>
    <t>Indicador Ajustado Abril</t>
  </si>
  <si>
    <t>Museo Nacional: Durante el mes de junio, se llevaron a cabo los mantenimientos a la infraestructura del Museo y al ascensor de personas, pero con las limitaciones propias del confinamiento determinado por las acciones del gobierno para frenar la expansión del COVID-19
PFM: Se han adelantado procesos para el enlucimiento de fachadas para los 2 museos de Popayán
Museos Quinta de Bolívar e Independencia:Se realizaron las actividades contempladas en el plan de mantenimiento general y conservación preventiva de ambos museos.Semanalmente se coordinó con el área administrativa de ambos museos la asistencia del personal de servicios generales para llevar a cabo las jornadas de mantenimiento intensivo en las salas de exhibición. Dada la emergencia sanitaria, el personal de servicios generales y de vigilancia siguió apoyando el desarrollo de las actividades de monitoreo que fueron contempladas en la lista de chequeo, para minimizar los factores de riesgo que puedan presentarse durante el periodo de aislamiento. 
Museos Colonial y Santa Clara: Durante el mes de junio se realizaron 41 mantenimientos a las exposiciones temporales y permanentes de  salas de los museos Colonial y Santa Clara</t>
  </si>
  <si>
    <t>Recursos aplazados.</t>
  </si>
  <si>
    <t>Circuitos nacionales e internacionales de las narradoras afros y sus obras.
Código: Programa mujeres afro narran su territorio</t>
  </si>
  <si>
    <t>Despacho del Ministro - Eliminado</t>
  </si>
  <si>
    <t>Se Elimina</t>
  </si>
  <si>
    <t>Se Elimina aprobado Ministra Junio</t>
  </si>
  <si>
    <t xml:space="preserve">Con corte a 30 de junio se continúa con los procesos de formación, por medio de recursos creados para el trabajo remoto como lo son: videos, audios y materiales impresos para ser desarrollados en casa. Así mismo, se han desarrollado protocolos de bio-seguridad y planes para pasar de retorno a clases presenciales, siguiendo las medidas de alternanza. Las Escuelas de Bogotá, Caldas y Buenaventura  han activado su restaurante por medio de servicios a domicilio, siguiendo las directrices de seguridad nacionales y con esto ayudar a solventar algunos gastos de las mismas. </t>
  </si>
  <si>
    <t xml:space="preserve">Con corte a 30 de junio  se acompañado la formulación, aprobación y elaboración de la resoluciones de la entrega de aportes para los Talleres Escuela de:
- Casanare: Técnicas de construcción con tierra Resolución 0912 de 2020
-Casanare: Cantos de Vaquería: Resolución 0911 de 2020
-Bolívar: Bioconstrucción, resolución 0910 de 2020  </t>
  </si>
  <si>
    <t>Con corte a 30 de junio se ha mantenido un diálogo abierto y constante con los representantes de las manifestaciones. El día 11 de junio se realizó una reunión con la red de gestores de las manifestaciones de la LRPCI del ámbito nacional y de la humanidad en la cual se habló de los desafíos que han tenido las manifestaciones por la emergencia de la COVID-19.</t>
  </si>
  <si>
    <t>Con corte a 30 de junio, la Hacienda La Bolsa en Villa Rica - Cauca fue incluida en la Lista Indicativa de Candidatos a Bien de Interés Cultural del Ámbito Nacional. A la fecha se continúa con la revisión y el trabajo respecto del Puente Eustaquio Palacios de Roldanillo - Valle del Cauca y a la espera de la remisión de la documentación que fue solicitada al departamento del Valle del Cauca (Secretaría de Cultura) en el mes de mayo. Por otra parte,  se continúa con la identificación de contactos con posibles cooperantes locales para el bien de la Iglesia de San Lázaro de Tunja - Boyacá, y se está a la espera de la información documental con la que cuenten -solicitada a las autoridades territoriales/departamental y municipal-; todo lo anterior para la construcción de soportes técnicos y legales que permitan realizar las solicitudes de inscripción en las Listas (Lista Indicativa de Candidatos a Bien de Interés Cultural de los ámbitos nacional o territoriales, según sea pertinente).</t>
  </si>
  <si>
    <t xml:space="preserve">Con corte a 30 de junio,el programa de expedicion sensorial se está adelantamdo en dos regiones, Catatumbo y Montes de María. El vance para este mes fue el proceso de adjudicacion que se realizará en el mes de julio para 4 regiones. (De las cuales se adicinan dos regiones de Pacífico Medio,  Pacífico Sur y Frontera Nariñense ) ; adicional a esto se realizó una propuesta de fortalecimiento para el alcance del programa expedicion sensorial, con el fin de recibir recursos de cooperación internacional; especificamente recursos de la Agencia Presidencial de Cooperación Internacional - APC. </t>
  </si>
  <si>
    <t>Planes formulados y en ejecución
Código: Bicentenario</t>
  </si>
  <si>
    <t xml:space="preserve">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</si>
  <si>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 xml:space="preserve">Para el mes de junio En el marco del contrato interadministrativo 1206-20 con la Imprenta Nacional,  se ha avanzado en la impresión de 832.400 ejemplares de la serie "Leer es mi cuento" y  de la guía de promoción de lectura.
En alianza estratégica con el Instituto de Bienestar Familiar -ICBF, se han distribuido 300.000 ejemplares para las familias beneficiarias del ICBF
Los seis títulos que se están imprimiendo y distribuyendo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Nota: De los 6 títulos de la serie Leer es mi cuento, 2 de ellos son alusivos al Bicentenario de la Independencia: "Memorias de un caballo de la indepencia" y "La expedición botánica contada a los niños". El porcentaje de avance de estos dos títulos es de 18%.
</t>
  </si>
  <si>
    <t>Con corte a 30 de junio, para la formulación del PEMP del conjunto de inmuebles del municipio de Agua de Dios, Cundinamarca, se realizaron las siguientes acciones:
a) Gestión de la adición de los contratos de los profesionales que están trabajando exclusivamente en campo, pues por la emergencia se ha dificultado el desarrollo de sus actividades y están demandando un tiempo mayor. Realización de cronograma con plan de contingencia.
b) Realización de 4 comités de habitabilidad y 4 comités de sostenibilidad para seguimiento de actividades de equipo de trabajo, 2 comités de componente valoración patrimonial, PCI, PCMU, marco institucional, 1 reunión componente habitabilidad y 1 comité de estudio predial histórico.
c) Se realizó el seguimiento y revisión de documentos generados por el equipo de trabajo del PEMP.
d) Se realizaron actividades con actores externos al Ministerio: 1. Evento de taller de mapeo de actores del sector cultura del municipio de Agua de Dios, Cundinamarca.</t>
  </si>
  <si>
    <t>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
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t>
  </si>
  <si>
    <t>Museo Nacional: A 30 de Junio siguen en ejecución los planes de conservación de las colecciones de patrimonio cultural a cargo del Museo Nacional en Bogotá, realizando la mayoría de actividades de forma remota y algunas presenciales, por la pandemia COVID-19. Continúa el monitoreo de las colecciones, con el apoyo del Área Administrativa, personal de vigilancia y servicios generales, así como el monitoreo de condiciones ambientales de las salas en tiempo real del sistema Hanwell a través de la web. Las actividades presenciales han estado a cargo de los 2 restauradores y el auxiliar admtivo. del Área de Conservación y el coordinador del Grupo de Gestión de Colecciones, para recolección y recibo de obras, fumigación y revisión de colecciones en las 17 salas y las 15 reservas. 
PFM: Se realizó el diseño de  SICRE de tres museos de región para el año 20 y 21 (Museo Alfonso López y el Museo Rafael Núñez, Museo Guillermo Valencia)
Museos Quinta de Bolívar e Independencia: Semanalmente el area de conservación de los dos museos cordinó con el área administrativa el apoyo del personal de servicios generales para cumplir con el plan de conservación anual. El personal de servicios generales y de vigilancia siguió apoyando  las actividades contempladas en la lista de chequeo, elaborada por el area de conservación, para minimizar los factores de riesgo que puedan presentarse durante el aislamiento.
Museos Colonial y Santa Clara: A la fecha, se ha cumplido con  el relacionadas con el registro de la colección, y la actualización del sistema de colecciones colombianas</t>
  </si>
  <si>
    <t xml:space="preserve">Grupo Programa Nacional de Concertación_x000D_
</t>
  </si>
  <si>
    <t>A junio 30 de 2020, se han apoyado a través del PNCC 2.508 proyectos culturales correspondientes al 101% de la meta proyectada para la presente vigencia, así: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*116 Salas concertadas
*131 con énfasis en formación musical y práctica orquestal, en las regiones 
Amazonía:21
Caribe:31
Central:15
Eje Cafetero y Antioquia:21
Llanos y Orinoquia:10
Pacífico:20
Santanderes:12
Seaflower:1
*16 proyectos, en: Antioquia 2, Atlántico 1, Bogotá 4, Caldas 1, Córdoba 1, Santander 1, Valle del Cauca 3 y 3 Internacionales
Para un total de 6.858 (LB: 2.050; 2019: 2.300 y 2020: 2.508)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</si>
  <si>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Nidia Piedad Neira Sosa</t>
  </si>
  <si>
    <t>A junio 30 de 2020, se cumplió con el 50% de esta meta, ya que se realizó el proceso la distribución de los los 449 proyectos seleccionados para su respectivo seguimiento, los cuales corresponden al 20% de los 2.245 proyectos apoyados en la convocatoria 2020.</t>
  </si>
  <si>
    <t xml:space="preserve">Grupo Programa Nacional de Estímulos_x000D_
</t>
  </si>
  <si>
    <t xml:space="preserve">Con la apertura de la primera fase de la convocatoria en el mes de abril se dio avance al proceso de deliberaciones y notificaciones teniendo como resultado del segundo trimestre y con corte al 30 de junio de 2020 un total de 88 ganadores. </t>
  </si>
  <si>
    <t>Desired Gamboa Báez</t>
  </si>
  <si>
    <t xml:space="preserve">No se registra ningún avance en el segundo trimestre del año sobre este indicador  ya que a pesar de contar con ganadores, el seguimiento se realizará una vez se otorguen los Estímulos. </t>
  </si>
  <si>
    <t>Con corte a 30 de junio se valido la plataforma de comercialización de productos de la Escuela taller Naranja https://escuelatallernaranja.com/</t>
  </si>
  <si>
    <t xml:space="preserve">Con corte a 30 de junio se ha continuado gestionando recursos para la implementación del Taller Escuela de comida tradicional bajo el modelo de diáspora africana. </t>
  </si>
  <si>
    <t>Con corte al 30 de junio: El desarrollo a plenitud de la actividad depende del descongelamiento de recursos para la vigencia 2020. Para el mes de julio de solicitará ajuste de la meta del indicador</t>
  </si>
  <si>
    <t>Con corte al 30 de junio:
1. Durante el  mes de junio se emitieron 3 certificados de inversión, para un total de 11 certificados de inversión en el 2020
2. A corte del 30 de junio de 2020, el equipo de instituciones evaluó un total de 280 proyectos que se presentaron para obtener el beneficio de rentas exentas por 7 años.
Durante este mes el Comité de Economía Naranja del Ministerio de Cultura se ha reunido dos veces para dar el concepto de estos proyectos, donde se ha decidido:
CUMPLE: 115
NO CUMPLE: 165
TOTAL PROYECTOS CONVOCATORIA MARZO: 280 
En el mes de Julio saldrá la segunda convocatoria para empresas que accedan al sistema de beneficios tributarios</t>
  </si>
  <si>
    <t xml:space="preserve">Durante el mes de junio se presentaron los siguientes avances a la implementación 2020: a) Priorización final mediadores 2019 y bibliotecarios públicos 2020 para acompañamiento remoto de 161 mediadores de 123 BRI y 142 bibliotecarios públicos que recibirán acompañamiento remoto (no se acompañarán 8 bibliotecas públicas debido a las condiciones de conectividad). b)Teniendo en cuenta el beneficio de paquetes de voz y datos para el acompañamiento remoto se gestionó el envío de cartas a mediadores de 123 BRI y a alcaldías de las 142 bibliotecas públicas priorizadas, para autorización y firma de compromisos de las recargas destinadas a recibir el acompañamiento y a realizar acciones con sus comunidades en fase remota. c) Diagnóstico inicial mediadores BRI 2020: Se contactaron 112 mediadores de 85 BRI y se formularon charlas virtuales de acompañamiento remoto, previo a fase presencial, dirigida a 109 mediadores de 85 BRI que tienen las condiciones de conectividad requeridas. </t>
  </si>
  <si>
    <t xml:space="preserve">En el mes de mayo los Directores de los museos del Ministerio de Cultura en Bogotá, analizaron las opciones para el desarrollo de estrategias virtuales con el fin de continuar las "Exposiciones Itinerantes" en las sedes del Banco de la República y otras entidades culturales de las regiones.   </t>
  </si>
  <si>
    <t xml:space="preserve">Grupo de Gestión Financiera y Contable_x000D_
</t>
  </si>
  <si>
    <t xml:space="preserve">Se han realizado un 60% de compromisos, Obligado 35 % y Pagos realizados un 34% del 1 enenro al 30 de Junio 2020, de acuerdo a lo enviado por las areas  de su ejecucion </t>
  </si>
  <si>
    <t>Sandra Milena Ruiz Manrique</t>
  </si>
  <si>
    <t>Correponde al seguimiento e informe de cuplimiento del primer trimestre de la vigencia 2020, para los 72 indicadores del Plan Estrategico Institucional 2019-2022 del Ministerio de Cultura.</t>
  </si>
  <si>
    <t>Carlos Alberto Morales Castro</t>
  </si>
  <si>
    <t xml:space="preserve">Secretaría General </t>
  </si>
  <si>
    <t>En el año 2019 se ejecutaron 6.608.421.683= para tiquetes, logistica y viáticos.  A 30 de junio de 2020 se  han asignado un total de $3.682.163.202= para tiquetes, logística y viáticos.</t>
  </si>
  <si>
    <t>Paola Andrea Arboleda Guzman</t>
  </si>
  <si>
    <t>A junio de 2020 se ha implementado en un 50% las siete dimensiones que corresponde a la operatividad del Modelo Integrado de Planeación y Gestión, los principales avances se han dado en la Dimensión de Direccionamiento Estratégico, Talento Humano, Gestión con Valores para resultados, Gestión del Conocimiento, Control Interno y Evaluación de Resultados.</t>
  </si>
  <si>
    <t>Guillermo Enrique Banoy Parra</t>
  </si>
  <si>
    <t>Se estableció un plan  de integración el cual se encuentra en un 65% de ejecución de acuerdo con los diagnósticos de cada subsistema y las actividades planificadas, encontrando el siguiente estado:• Sistema de Gestión de Calidad ISO 9001:2015 (100%) • Sistema de Gestión Ambiental ISO 14001:2015 (74%) • Sistema de Gestión Seguridad de la Información ISO 27001:2013: 57% Controles (50%) • Sistema de Gestión Salud y Seguridad en el Trabajo Dec.1072 Resol. 0312 (85%)</t>
  </si>
  <si>
    <t xml:space="preserve">Actualmente se estan adelantando tres auditorias internas de gestión a Contratos, Proceso de Comisiones y Viaticos y se cerró la auditoria de Gestión Documental, se esta elaborando el Plan de mejoramiento. </t>
  </si>
  <si>
    <t>Mariana Salnave Sanin</t>
  </si>
  <si>
    <t>Se realizó el seguimiento y monitoreo de las actividades establecidas en el Plan Anticorrupción y de Atención al ciudadano, a través del registro de los avances al 30 de junio de los cinco componentes de acuerdo con la evidencia suministrada por los responsables, así: 1. Mapa de Riesgos de Corrupción (100%) 2.Estrategias de Racionalización (50%) 3.Rendición de Cuentas (75%) 4.Servicio al ciudadano  (75%) 5.Transparencia (75%)</t>
  </si>
  <si>
    <t xml:space="preserve">Grupo de Gestión Humana_x000D_
</t>
  </si>
  <si>
    <t>Para el mes de junio se ejecutaron 0 capacitaciones, para un acumulado de 13, es decir el 43% de ejecución del plan de capacitación, dado que la meta corresponde a 30 capacitaciones en el año. No obstante, culminaron los siguientes eventos de capacitación que iniciaron en el mes de mayo, así:
1. INDUCCIÓN: Durante el mes de junio 11 servidores concluyeron la inducción y presentaron la evaluación correspondiente, de tal manera que a 30 de junio se alcanzó un total de 48 participantes en el programa de inducción con evaluación efectuada, de los cuales el 100% obtuvo un puntaje superior a 70 puntos sobre 100.
2. Modelo Integrado de Planeación y Gestión MIPG: el Curso virtual, se continuó ofertando contó con la participación de 2 funcionarios más que concluyeron satisfactoriamente.  Los participantes evaluaron en nivel de satisfacción alto y muy alto este evento.
3. Marketing digital y nuevas tendencias: culminaron satisfactoriamente este curso dos (2) funcionarios para el mes de junio, para un total de 13 participantes, de las cuales el 73% evaluaron en nivel muy alto de satisfacción la capacitación, el 27% restante reportaron un bajo nivel de satisfacción. 
4. Capacitación en aplicativo AZ digital: se ejecutó otra jornada de sesiones de capacitación personalizada, en modalidad virtual, coordinadas con el Grupo de Gestión Documental, en la cual participaron 10 servidores, para un total de 42 personas capacitadas.</t>
  </si>
  <si>
    <t>Edna Johana Tamayo Hurtado</t>
  </si>
  <si>
    <t>Nivel de satisfacción promedio de las encuestas diligenciadas: Para el mes de junio no se desarrollaron eventos de capacitación, sin embargo, aplicaron la encuesta 25 servidores que culminaron las capacitaciones. El acumulado a la fecha corresponde a 96%, dado que los participantes calificaron en nivel alto (3) y muy alto (4) su satisfacción de los eventos de capacitación.</t>
  </si>
  <si>
    <t xml:space="preserve">Grupo de  Gestión de Sistemas  e Informática _x000D_
</t>
  </si>
  <si>
    <t xml:space="preserve">Se ha cumplido con la capacidad instalada para el funcionamiento. </t>
  </si>
  <si>
    <t>Imelda Cecilia Rodriguez Pena</t>
  </si>
  <si>
    <t xml:space="preserve">Grupo de Gestión Documental_x000D_
</t>
  </si>
  <si>
    <t>Se actualizó el Plan Institucional de Archivos PINAR, y se solicitó aprobación del mismo a inicios del mes de marzo de 2020, se esta esperando aval por parte del Comité respectivo.</t>
  </si>
  <si>
    <t>Clara Alexandra Cifuentes Avila</t>
  </si>
  <si>
    <t>A 30 de junio se han proferido por distintos jueces de la República 8 fallos. Todos han sido favorables al Ministerio de Cultura. A la fecha,se supera con creces la meta de 80% de favorabilidad de fallos a favor de la Entidad (100%)</t>
  </si>
  <si>
    <t>Metas</t>
  </si>
  <si>
    <t>Total</t>
  </si>
  <si>
    <t>Cumplimiento 1er. Trim</t>
  </si>
  <si>
    <t>En el primer trimestre del 2020 se adelantó una reunión entre la Dirección de Fomento Regional y la Oficina Asesora Jurídica con el fin de abordar la metodología a utilizar en la elaboración de un documento que  señale  las necesidades del Sector</t>
  </si>
  <si>
    <t>OK</t>
  </si>
  <si>
    <t>Para el año 2019 se realizaron:
Ley 1943 - 2019 / Ley 2010 - 2019 (Reforma Tributaria
Ley 1955 - 2019 (Plan Nacional de Desarrollo)
Resolución 1933 - 2019 (Línea Reactiva Findeter)
Se emitió Decreto 286 de 2020 el cual reglamenta el numeral 1 del artículo 235-2 del E.T., modificado por el artículo 91 de la ley 2010 de 2019.
El  25 de marzo de 2020 se expidió el Decreto 474 "Por el cual se adiciona el Decreto 1080 de 2015, Decreto Único Reglamentario del Sector Cultura, reglamentando el artículo 177 de la ley 1955 de 2019, Ley del Plan Nacional de Desarrollo 2018 - 2022, Pacto por Colombia, Pacto por la Equidad, y el artículo 90 de la ley 1556 de 2012, modificado por el artículo 178 de la Ley 1955 de 2019". Por su parte, el Decreto reglamentario de los artículos 179 y 180 de la Ley 1955-2019 PND se encuentra radicado en el Ministerio de Hacienda, una vez revisado, se procederá también a remisión hacia la Oficina Jurídica de la Presidencia de la República para sanción presidencial.</t>
  </si>
  <si>
    <t>Con corte a 30 de marzo se esta formulando la política para todo el país, no se puede territorializar.</t>
  </si>
  <si>
    <t>Con corte a 30 de marzo se han desarrollado ya 7 pilotaje de la caja de herramientas con comunidades en 7 ciudades diferentes del país esto ha permitido que las comunidades cuentan con nuevos insumos de conocimientos y de planificación del patrimonio culutral inmaterial en contextos urbanos de fora participativa.</t>
  </si>
  <si>
    <t>Ya se cuenta con la contratación de un experto lingüista quien apoyará los procesos para continuar con la ruta de concertación y protocolización del Plan Decenal de Lenguas.</t>
  </si>
  <si>
    <t>Durante la vigencia 2020, en mesa técnica realizada con el DNP (26-03-2020) se ha acordado que la vía de acción  más adecuada para el año en curso es la consolidación de un Plan Estratégico y Operativo de la Política en donde se elabore un plan de acción y de seguimiento de los compromisos plasmados en la mencionada política, que luego sea aprobado por Consejo Nacional de Economía Naranja y en donde se analicen los resultados y los cuellos de botella que limiten su cumplimiento.</t>
  </si>
  <si>
    <t>Se avanzó en la consolidación de una medición del turismo cultural para el país. DANE y MinCit, con el apoyo del Ministerio de Cultura, establecieron una hoja de ruta preliminar para la consolidación de una metodología adecuada para este tema.</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</si>
  <si>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Se han visitado 1063 de 1134 departamentos y municipios para un avance del 93%</t>
  </si>
  <si>
    <t>250 municipios han girado a Colpensiones la suma de $76.265 millones para asignar a 3.115 creadores y gestores culturales los beneficios de anualidad vitalicia (2.730) y financiación de aportes al Servicio Social Complementario de BEPS (385).</t>
  </si>
  <si>
    <t>El resultado del indicador se analizará a partir de junio del 2020, cuando los planes de desarrollo sean aprobados.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</si>
  <si>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FEBRERO:
Se adelantó la planificación de las siguientes actividades relacionadas con la Estrategia Nodos:
1) Definición de meta y productos/resultados 2020
2) Asignación de territorios-nodo a asesores
3) Articulación con enlaces territoriales de la Dirección de Fomento de MinCultura y de MinCIT.
4) Plan de trabajo (No. de visitas en territorio, objetivos y logros a alcanzar)
5) Diseño de protocolo de acompañamiento a los nodos .
MARZO:
1) Acompañamiento técnico a las entidades territoriales de enlace de los nodos de Pasto, Bucaramanga y Valledupar,  con el objetivo de socializar el documento diagnóstico resultado de la implementación del Mapeo Exprés de Industrias Culturales y Creativas:
2) Acompañamiento técnico a las entidades territoriales de enlace de los nodos de Cúcuta, Armenia, Neiva, con el objetivo de presentar la ruta a seguir para la implementación de la metodología de Mapeo Exprés de Industrias Culturales y Creativas.
3) Acompañamiento técnico para planes municipales de desarrollo de: Valledupar, Pasto, Tunja, Mocoa, Riohacha.
4) Acompañamiento técnico para planes departamentales de desarrollo de: Cesar, Nariño, Boyacá, Putumayo, La Guajira, Córdoba.</t>
  </si>
  <si>
    <t>Se está realizando el estudio de mercado y los requisitos previos para el lanzamiento del convenio, así mismo, se busca dada las medidas adopatas por el COVID-19 realizar medidas de contingencia, realizando fortalecimiento de los colectivos mediante el diseño y aplicación de estrategias pedagógicas que permitan el trabajo a distancia</t>
  </si>
  <si>
    <t>Indicadores en proceso de modificación, dado que la focalización del programa cambio para aunmentar la covbertura en el país, por lo tanto no hay avance.</t>
  </si>
  <si>
    <t>Como ejercicio previo a la implementación de las agendas creativas, se adelantaron las siguientes actividades: 
FEBRERO:
1) Se definieron las fuentes de información para insumos en la elaboración de las Agendas Creativas (Agendas de Competitividad, Pactos Territoriales, Instrumentos MinCIT, Mapeos de Industrias Culturales y Creativas)
2) Se definieron los contenidos a incluir en las agendas creativas.
3) Se hizo la focalización de territorios-nodo que contarán con agenda (Barranquilla, Bucaramanga, Manizales, Medellín, Cali, Cartagena, Pasto, Pereira, Santa Marta, Valledupar)
MARZO:
1) Adecuación del instrumento para la proyección de los planes operativos de las agendas creativas.
2) Selección de categorías y variables de priorización de proyectos y diseño de instrumento "matriz de priorización de proyectos regionales naranja" para definir junto con los nodos, los proyectos principales de las agendas.</t>
  </si>
  <si>
    <t>Durante el mes de marzo se realizaron visitas a territorio a las siguientes ciudades: Barranquilla (10 y 11 de marzo de 2020), Cali (02 y 03 de marzo de 2020) y Medellín (04 y 05 de marzo de 2020) . En donde los principales logros fueron: En Cali, se propuso la inclusión en Plan Territorial de Desarrollo la creación de tres (3) ADN más, en la ciudad de Medellín se propuso la conformación de dos (2) ADN además del Perpetuo Socorro y en la ciudad de Barranquilla se esa trabajando en los incentivos tributarios territoriales para emprendimientos al interior de las ADN.
También se ha enviado información vía correo institucional a los municipios de Valledupar, Pamplona, Armenia, La Ceja y Villapinzón para estudiar la factibilidad de conformación de ADN en esas ciudades.</t>
  </si>
  <si>
    <t>Se ha avanzado con la implementación del comité de sentencias interdirecciones, en la elaboración del plan de accion de sentencias y estructuracion de las propuestas elaboradas con las comunidades. Se tiene previsto para el segundo trimestre adelantar los procesos de suscripcion de los convenios e inicio de acciones.</t>
  </si>
  <si>
    <t>El 6 de febrero se tuvo reunión covocada por el DANE para revisar de forma conjunta el formulario de la Encuesta de Consumo Cultura, en particular de las preguntas incluidas en: F. LECTURA Y AUDIOVISUALES, y de las preguntas de la Encuesta de lectura aplicada en 2017 ENLEC, con el fin de actualizar el formulario en lo que correspondiera. Con corte a 31 de marzo el DANE se encuentra preparando la encuesta de consumo cultural, la cual medirá el índice de lectura.</t>
  </si>
  <si>
    <t>Durante el trimestre se continuó con la revisión de títulos a digitalizar para el período, y de esta forma consolidar el plan anual de digitalización.  En total se han digitalizado 3.119: LB 1.300 + 1.500 (en 2019) + 125 (enero 2020) + 125 (febrero 2020) + 69 (marzo 2020).</t>
  </si>
  <si>
    <t>Durante el mes de marzo accedieron al portal 107.873 usuarios, el número de usuarios aumentó en relación con el mes pasado, dada la estartegia de difuión de los portales que se viene realizando en articulación con la Oficina e Prensa y la Dirección de Cinematgrafia para atender la emegencia de COVID19.
Los ususrios que accedieron en el trimestre corresponden a 159.649, para un acumulado de 1.859.687.</t>
  </si>
  <si>
    <t>Jill San Juan R.</t>
  </si>
  <si>
    <t>En 2020 se iniciarán las asesorías y acompañamientos de forma remota y virtual e iniciarán en esta modalidad el 13 de abril. Se incluye el total de la meta 2019 más 6 adicionales realizadas en ese año.</t>
  </si>
  <si>
    <t xml:space="preserve"> Con corte a 30 de marzo se aplicó la ruta metodológica que permitió el  diseño de cualificaciones para las tres categorías de la economía naranja así: 
Categoría 1 artes y patrimonio 
Categoría  2 Industrias Creativas: 
Categoría  3 Creaciones funcionales: Se adelanto la etapa A: Caracterización y  B Análisis de Brechas  de Capital Humano, se continuara con la etapa D  en 2020</t>
  </si>
  <si>
    <t xml:space="preserve">Para el mes de marzo, se realizó el estudio del sector para los procesos de formación del grupo de música y de artes visuales. Así mismo en el SecopII se publicaron los procesos de formación en gestión cultural, dramaturgia y los talleres de Escritura Creativa RELATA, para el caso de formación de danza, se realizó el diseño para los procesos formativos. Es importante resaltar que debido a la contingencia que se está viviendo por el covid 19, los proceso de formación de la Dirección de Artes se realizaran de manera virtual o con otras estrategias que no requieran desplazamientos a territorio. </t>
  </si>
  <si>
    <t>Para el mes de marzo se están formado a través de los Centros de Formación Musical Batuta 18.000 niños, niñas, jóvenes y adolescentes, así mismo se continua con el fortalecimiento y acompañamiento a escuela del barrio Nuevo Horizonte de la comuna cinco del municipio de Tumaco, para lo cual se realizó el estudio del sector con la invitación a tres entidades del municipio Tumaco, dicho proceso permitirá beneficiar a 400 niños, niñas y jóvenes del casco urbano y de centros poblados.</t>
  </si>
  <si>
    <t>Durante el primer trimestre del 2020, se avanzó en el análisis de los proyectos de circulación y formación de públicos de la Dirección, que le aportan a este indicador, tanto digitales como físicos. Con corte a 31 de marzo no hay avances cuantitativos, razón por la cual, el avance acumulado para el 2020 es el de cierre del 2019 que fué de 16 municipios acompañados.</t>
  </si>
  <si>
    <t>Durante el año 2019 se fortalecieron 10 colectivos de comunicación en narrativas, creacion y comunicación.  
A 31 de marzo 2020 se consolido toda la información pertinente para seguir con la contratacion de la Entidad sin animo de lucro con la que se piesna adelantar las actividades que permitiran fortalecer escuelas de comunicación indígena de acuerdo con los compromisos establecidos en las mesas de concertación y con esto dar cumplimiento a este indicador.</t>
  </si>
  <si>
    <t xml:space="preserve">Entre el 01 de enero y el 31 de marzo del 2020  se registraron 427.727  visitas de usuarios a los contenidos de la plataforma Retina Latina, hubo un aumentó en el consumo de la plataforma por los usuarios para suplir las necesidades de consumo de contenidos audiovisuales y cinematográficos que no se puede atender presencialmente en salas de cine del país, a raíz de la cuarentena por el Covid-19. Sumados a la linea base y a las visitas de las 2.211.031 del año 2019, dan un total acumulado de  2.638.758  </t>
  </si>
  <si>
    <t>Para el año 2019 se crearon 256 nuevos contenidos de comunicación cultural. 
de enero amarzo 31 de 2020 se diseño la estrategia de apoyo en la producción de nuevos contenidos, donde se incluye contenidos producidos por  indígenas, NARP y creadores de contenidos en diferentes territorios del país y se dio inicio con el proceso de estudio de mercado para dar inicio a la contratación del convenio cjon el que se adelantaran las actividades para dar cumplimiento a este indicador.</t>
  </si>
  <si>
    <t>Al corte de marzo de 2020 se han realizado 119 presentaciones, donde 104 fueron al cierre del 2019 y 15 presentaciones en lo corrido del 2020 así: 5 Ballet "El Lago de los cisnes", 5 Concierto de temporada en el Teatro Colón, 4 Concierto familiar "Travesía Sinfónica" Teatro Mayor JMSD y 1 Concierto virtual "Nimrod".</t>
  </si>
  <si>
    <t xml:space="preserve"> Para la vigencia 2020 no se registra avance de funciones en la sala del teatro, dadas las medidas de seguridad y salubridad implementadas por el gobierno frente al COVID 19, las cuales obligaron al cierre del Teatro y en consecuencia a la cancelación de los espectáculos que se tenían programados para el primer semestre del año. Sin embargo, en el mes de marzo el Teatro Colón realizó la transmisión de la obra Woyzeck a través de los canales de internet: Youtube y Facebook, logrando 38.595 visualizaciones.</t>
  </si>
  <si>
    <r>
      <t>Durante la vigencia 2019 se crearon dos instrumentos de financiación los cuales fueron el desarrollo del Programa Nacional de Estímulos en el Capítulo Naranja y el funcionamiento de la Línea Reactiva de FINDETER.  
Para la vigencia 2020 se desarrollarán convenios con Bancoldex y el FNG, los cuales se encuentran pausados teniendo en cuenta el congelamiento de recursos realizado en esta vigencia al Ministerio de Cultura y puntualmente al grupo de Emprendimiento Cultural.
(</t>
    </r>
    <r>
      <rPr>
        <b/>
        <sz val="12"/>
        <rFont val="Arial"/>
        <family val="2"/>
      </rPr>
      <t>Nota OPA:</t>
    </r>
    <r>
      <rPr>
        <sz val="12"/>
        <rFont val="Arial"/>
        <family val="2"/>
      </rPr>
      <t xml:space="preserve"> La meta del cuatrienio se proyecto en 2019 (Año 1), por esto no hay metas en los años siguientes, entonces el cumplimiento de la meta se valorara sobre la meta del cuatrienio). </t>
    </r>
  </si>
  <si>
    <t>A 31 de marzo de 2020 se han gestionado $ 12.769.495.295 de pesos en recursos de cooperación, que corresponden al 31.9% de la meta del cuatrenio.</t>
  </si>
  <si>
    <t>A 31 de Marzo de 2020 se han aprobado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</si>
  <si>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Al corte 31 de marzo, se han entregado 83 infraestructuras culturales, de las cuales 81 son línea base (Dic2019) y 2 más en 2020 las cuales son la construcción de la Biblioteca de Montelíbano en Córdoba y la adecuación de la biblioteca de Cúcuta en Norte de Santander.</t>
  </si>
  <si>
    <t>Se realizó ajuste en la Nominación: Museo de la Afrocolombianidad</t>
  </si>
  <si>
    <t>Se realizaron los mantenimientos en los meses de enero y febrero pero dada la contingencia de salud, no se pudieron realizar en su totalidad los del mes de marzo.</t>
  </si>
  <si>
    <t>Con corte a 30 de marzo el Ministerio de Cultura se reintegró a la Junta Directiva de la Escuela Taller de Salamina, encaminada a la salvaguarda de oficios tradicionales de la región cafetera, a través de programas de formación y desarrollo humano, dirigidos a comunidades en situación social vulnerable se abrieron los curso de formación de cocina tradicional, construcción tradicional y ebanistería se realizo un aporte a final de 2019 de 1.000 millones de pesos para la recuperación de su sede, por medio de talleres de formación que serán ejecutados durante el año 2020 en este momento hay un total de 38 estudiantes inscritos. cumpliendo con la meta establecida.</t>
  </si>
  <si>
    <t>Con corte a 30 de marzo, el Ministerio de Cultura se encuentra en el fortalecimiento de ocho Talleres Escuela y en la consecución de recursos de contrapartida para el fortalecimiento de más Talleres Escuela.</t>
  </si>
  <si>
    <t xml:space="preserve">Con corte a 30 de marzo no hay avances en este indicador </t>
  </si>
  <si>
    <t xml:space="preserve">Con corte a 30 de marzo se continúa con la revisión y el trabajo en la bolsa de Villa Rica - Cauca, en la Iglesia de San Lázaro Tunja - Boyacá y en el Puente Eustaquio Palacios de Roldanillo - Valle del Cauca; para realizar la solicitud de inscripción en las Listas.
</t>
  </si>
  <si>
    <t>Para el mes de marzo, el Programa de Expedición Sensorial se encuentra en reevaluación de sus acciones los anterior teniendo en cuenta que por la contingencia que se está viviendo por el covid 19, no se pueden realizar reuniones con más de dos personas no tan poco se pueden realizar desplazamientos a territorio.</t>
  </si>
  <si>
    <t>Se llevaron a cabo dos actos conmemorativos en un mismo día, tanto el combate de Yolombó el 11 de febrero de 1820 por parte del grueso de la División de Cazadores con José María Córdova y la batalla de Chorros Blancos el 12 de febrero de 1820, en la cual el General y gobernador militar  de Antioquia, José María Córdova Muñoz, derrotó al ejercito español comandado por Francisco Warleta.</t>
  </si>
  <si>
    <t xml:space="preserve">La producción y circulación en todo el país de 6 nuevos títulos de la Serie Leer es mi cuento-2 de ellos alusivos al Bicentenario: Al 31 de marzo se avanzó con la firma del contrato interadministrativo con la Imprenta Nacional de Colombia, para la impresión y distribución de 1.619.000 ejemplares de los seis títulos de la serie "Leer es mi cuento" y de la Guía de promoción de lectura para dicha serie. 
Los seis títulos que se imprimirán y distribuirán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Igualmente, se avanzó con la aprobación de las pruebas de color y  se dio inicio a la impresión del material. 
Nota: De los 6 títulos de la serie Leer es mi cuento, 2 de ellos son alusivos al Bicentenario de la Independencia: "Memorias de un caballo de la independencia" y "La expedición botánica contada a los niños". El porcentaje de avance de estos dos títulos es de 20%
</t>
  </si>
  <si>
    <t>Con corte a marzo 30 se suscripción de convenio interarministrativo entre el Sanatorio de Agua de Dios E.S.E. y Mincultura en apoyo a la realización del PEMP.* Realización de 3 comités de captura de información en campo del componente de habitabilidad y 3 comités de captura de información en campo del componente de sostenibilidad para seguimiento de actividades de equipo de trabajo.
* Captura de información en campo técnica y encuestas socioeconómicas a un 25%.
* Se realizó reunión con alcalde municipal para realizar una capacitación sobre las herramientas de planeación y gestión que ordenan este territorio y sus necesidades en cuanto a armonización.</t>
  </si>
  <si>
    <t xml:space="preserve">Con corte a 30 de marzo se esta haciendo una adición al proyecto de arte viva en la estación de la sabana </t>
  </si>
  <si>
    <t>Se realizaron los planes mensuales de enero y febrero, en el mes de marzo no se ejecutaron por la emergencia sanitaria.</t>
  </si>
  <si>
    <t>Al corte de marzo 31 de 2020, el avance acumulado correponde al apoyo de 6.736 proyectos culturales y artísticos en todo el país, logrando impulsar procesos y actividades culturales de interés común, en el marco del reconocimiento, del respeto por la diversidad cultural, generando condiciones para  la creación, circulación y acceso a la cultura en los territorios (Del total 4.350 se apoyaron hasta el 2019 y lo corrido del 2020 se apoyaron 2.386 proyectos).</t>
  </si>
  <si>
    <t>A marzo 31 de 2020, se planeó la distribución y se seleccionaron los 449 proyectos que corresponden al 20% de los 2.245 proyectos apoyados en la convocatoria 2020.</t>
  </si>
  <si>
    <t>La meta acumulada del cierre del 2019, debido a que en el 1er trimestre no han abierto  convocatorias</t>
  </si>
  <si>
    <t>Yadyth Rosa Cuesta Baldrich</t>
  </si>
  <si>
    <t>Se mantiene la meta del 2019, ya que las convocatorias no han abierto en este 1er trimestre</t>
  </si>
  <si>
    <t>Con corte a 30 de marzo se va a realizar un aporte de $71.000.000 para el proyecto de socializacion de productos.</t>
  </si>
  <si>
    <t xml:space="preserve"> Con corte a 30 de marzo en el Baluarte de San José se desarrollaron talleres para los aprendices de cocinas de la Escuela Taller, con chefs invitados sobre cocina internacional, y con matronas sobre cocina tradicional. </t>
  </si>
  <si>
    <t>La definición de avances cuantitativos y cualitativos dependerá del descongelamiento de los recursos 2020</t>
  </si>
  <si>
    <t>En el año 2019 373 empresas accedieron a beneficios tributarios; en lo corrido de 2020 se han emitido 30 certificados de inversión o donación cinematográfica y 2 empresas han recibido actos de conformidad para los proyectos registrados en la plataforma.
Lo anterior teniendo en cuenta que se han registrado 240 empresas en la plataforma www.economianaranja.gov.co, de las cuales 125 han enviado su proyecto y el resto aún se encuentran diligenciando la información solicitada; de estos 125 proyectos, el Comité de Economía Naranja del Ministerio de Cultura ha emitido concepto previo sobre 22 proyectos (2 para acto de conformidad, 12 para acto de no conformidad y 8 para solicitud de aclaración). Los otros 103 proyectos se encuentran en revisión por parte del equipo evaluador.</t>
  </si>
  <si>
    <t>Con corte a 31 de marzo, se finalizó el proceso de evaluación de las 358 bibliotecas validadas en la convocatoria 2020, se seleccionaron 148 bibliotecas públicas teniendo en cuenta los criterios establecidos en el documento de convocatoria,  y se realizó la priorización directa de dos bibliotecas: la Biblioteca Departamental de Guainía, priorizada por compromisos de los Talleres Construyendo País, y la Biblioteca Pública La Primavera, de Vichada, postulada a la primera fase y cuya selección se aplazó para 2020. Estas dos bibliotecas debieron presentar la documentación correspondiente a la convocatoria y obtuvieron altos puntajes validando la viabilidad de su selección para esta vigencia. Durante marzo se publicaron los resultados de las 150 bibliotecas públicas seleccionadas para la fase II, las cuales están ubicadas en 28 departamentos del país.</t>
  </si>
  <si>
    <t>De acuerdo al plan del año, se realizó la preparación del programa de exposiciones por trimestres y se alistó la primera exposición para iniciar a partir del 23 de marzo. Sin embargo, debido a la cuarentena por la pandemia Covid-19, está pendiente enviar la exposición.</t>
  </si>
  <si>
    <t xml:space="preserve">Se han realizado un 42% de compromisos, Obligado  17% y Pagos realizados un 13% del 1 enenro al 31 de Marzo 2020, de acuerdo a lo enviado por las areas  de su ejecucion </t>
  </si>
  <si>
    <t>Correponde al seguimiento e informe de cuplimiento del primer trimestre de la vigencia 2020, para los 73 indicadores del Plan Estrategico Institucional 2019-2022 del Ministerio de Cultura.</t>
  </si>
  <si>
    <t>En el año 2019 se ejecutaron 6.608.421.683= para tiquetes, logistica y viáticos.  A 31 de marzo de 2020 se  han asignado un total de $3.894.468.000= para tiquetes, logística y viáticos.</t>
  </si>
  <si>
    <t xml:space="preserve">Al cierre del primer trimestre se ha implementado en un 48%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
En la dimensión de direccionamiento estratégico se formuló el Plan Estratégico Institucional, se levantaron los Planes Acción y se documentaron los planes de adquisicoiones para la vigencia 2020, En la Dimensión de Talento Humano se formularon y publicaron los Planes de Capacitación, Vacantes, Seguridad Salud y el trabajo, incentivos institucionales y previsión de recursos humanos, y el Plan GETH. En la dimensión de Gestión con valores para el resultado, se realizó seguimiento al plan de trabajo para la implementación de MIPG y al plan de integración de los subsistemas de gestión del SIGI.  En la dimensión de Evaluación de resultados se realizó segumiento al ultimo periodo de los indicadores de desempeño para el cierre de la vigencia 2019 y se formularon los de la vigencia 2020 de los 16 procesos y 13 Subprocesos, a través de cuales se adelanta el seguimiento a los avances en las estrategias y al desempeño institucional del Ministerio de Cultura.  En la Dimensión de Control Interno se realizó el último seguimiento a los mapas de riesgos de la vigencia 2019 y se actualizaron los de la vigencia 2020.
</t>
  </si>
  <si>
    <t xml:space="preserve">Se realizó una evaluación por cada Subsistemas para ver su avance con respectos a las normas que los rigen encontrando el siguiente estado:
•	Sistema de Gestión de Calidad ISO 9001:2015: 100%
•	Sistema de Gestión Ambiental ISO 14001:2015: 74%
•	Sistema de Gestión Seguridad de la Información ISO 27001:2013: 57% Controles: 50%
•	Sistema de Gestión Salud y Seguridad en el Trabajo Dec.1072 Resol. 0312: 85%
Con base en este esquema se estableció un plan  de integración el cual se encuentra en un 65% de ejecución de acuerdo con los diagnósticos de cada subsistema y las actividades planificadas para cada uno de los mismos al cierre del primer trimestre de 2020.
</t>
  </si>
  <si>
    <t>Se realizó la auditoria eventual al Proceso de Nómina, se  reactivó la auditoria interna de gestión al Programa de Fortalecimiento a Museos.  Se realizó el diagnóstico del Programa Anual de Auditorias, se elaboró la propuesta para la vigencia 2020, pendiente de aprobación por parte del Comite CCI.  Se adelantó la primera reunión con los auditores internos de Calidad.</t>
  </si>
  <si>
    <t xml:space="preserve">Se realizo el seguimiento y monitoreo de las actividades establecidas en el Plan Anticorrupción y de Atención al ciudadano, a través del registro de los avances al 31 de marzo de los cinco componentes de acuerdo con la evidencia suministrada por los responsables.
En el seguimiento realizado se pudo evidenciar el siguiente avance en cada uno de los componentes: 
1.	Mapa de Riesgos de Corrupción 100%
2.	Estrategias de Racionalización 50%
3.	Rendición de Cuentas en 75%
4.	Servicio al ciudadano en un 75% 
5.	Transparencia. 75%
</t>
  </si>
  <si>
    <t>De conformidad con las encuestas de satisfacción el 95% de los participantes de los eventos de capacitación otorgaron calificación satisfactoria.</t>
  </si>
  <si>
    <t>Durante el periodo a reportar se avanzó en el diseño del Plan Institucional de Capacitación, el cual fue publicado y socializado. Se han ejecutado tres capacitaciones del Plan en materia de Evaluación del Desempeño Laboral,  Evaluación de Gerencia Pública y SECOP II.</t>
  </si>
  <si>
    <t xml:space="preserve">La plataforma  de TI de la entidad  garantizó la operación, disponibilidad y funcionamiento de los servicios de TI. Los usuarios  cuentan con los equipos para adelantar la gestión. </t>
  </si>
  <si>
    <t>La Tabla de Retención Documental y el Programa de Gestión Documental se viene implementando y aplicando. Se actualizó el Plan Institucional de Archivos PINAR, y se solicitó aprobación del mismo a inicios del mes de marzo de 2020, se esta esperando aval por parte del Comité respectivo.</t>
  </si>
  <si>
    <t>De Enero a marzo del año 2020 no se registran sentecias a favor ni en contra del Ministerio de Cultura</t>
  </si>
  <si>
    <t/>
  </si>
  <si>
    <t>*</t>
  </si>
  <si>
    <t>Jose Alexander Garcia Guatama &lt;jagarciag@mincultura.gov.co&gt;</t>
  </si>
  <si>
    <t>Nodos y mesas de economía naranja instalados y con asistencia técnica en el territorio nacional</t>
  </si>
  <si>
    <t>Indicador y metas Ajustadas en Septiembre</t>
  </si>
  <si>
    <t>Metas Ajustadas en Septiembre</t>
  </si>
  <si>
    <t>Camilo Armando Tovar Beltran &lt;ctovar@mincultura.gov.co&gt;</t>
  </si>
  <si>
    <t>Jill San Juan</t>
  </si>
  <si>
    <t>John Aviles</t>
  </si>
  <si>
    <t>Se ha cumplido con la capacidad instalada para el funcionamiento y se ha podido cubrir las necesidades las dependencias de acuerdo a sus movimientos realizados en las reubicaciones de oficinas.</t>
  </si>
  <si>
    <t>Ajuste en diciembre a las metas 2020 y 2021 aprobada SINERGIA</t>
  </si>
  <si>
    <t>PESEC</t>
  </si>
  <si>
    <t>Metas Ajustadas en diciembre</t>
  </si>
  <si>
    <t>Metas ajustadas y se cambia tipo de acumulación del inidcador en diciembre</t>
  </si>
  <si>
    <t>Creadores y gestores culturales beneficiados con el programa de Beneficios Económicos Periódicos - BEPS</t>
  </si>
  <si>
    <t>Se ajusta redaccion del inidcador y metas en diciembre</t>
  </si>
  <si>
    <t>Ajuste en diciembre a las metas ajustadas en SINERGIA y aprobada PEI</t>
  </si>
  <si>
    <t>Meta 2020 Ajustada en diciembre</t>
  </si>
  <si>
    <t>Obras artísticas exhibidas y/o divulgadas de las artes plásticas y visuales</t>
  </si>
  <si>
    <t>Ajuste en diciembre a la meta 2020 aprobada SINERGIA</t>
  </si>
  <si>
    <t>Ajuste en diciembre a las metas 2020, 2021 y 2022 aprobada SINERGIA</t>
  </si>
  <si>
    <t>Empresas y personas naturales que acceden al sistema de beneficios tributarios para la cultura, la creatividad y la Economía Naranja</t>
  </si>
  <si>
    <t>Documentos de Investigación (Conceptos técnicos)</t>
  </si>
  <si>
    <t>Lineamientos técnicos de intervención arqueológica elaborados</t>
  </si>
  <si>
    <t>Establecer mecanismos de articulación entre la comunidad y los servicios propios de la biblioteca especializada</t>
  </si>
  <si>
    <t>Actividades de extensión realizadas</t>
  </si>
  <si>
    <t>Establecer los lineamientos para los programas de arqueología preventiva (PAP) y las demás intervenciones, sobre patrimonio arqueológico, establecidas por la legislación vigente.</t>
  </si>
  <si>
    <t>Protocolos elaborados</t>
  </si>
  <si>
    <t>Número de becas ofertadas</t>
  </si>
  <si>
    <t>Funciones de obras artísticas y culturales realizadas por el Teatro Colón</t>
  </si>
  <si>
    <t>Generar proyectos de protección y divulgación en arqueología, antropología, historia y patrimonio, con entidades públicas del orden nacional y entidades territoriales, a través de cooperación nacional e internacional</t>
  </si>
  <si>
    <t>Establecer los criterios científicos y técnicos para planificar el desarrollo de la investigación en los campos de la arqueología y patrimonio arqueológico.</t>
  </si>
  <si>
    <t xml:space="preserve">Desarrollar procesos de investigación que contribuyan a la generación de conocimiento antropológico, arqueológico, histórico y patrimonial para el fortalecimiento de la política pública relativa a la diversidad sociocultural </t>
  </si>
  <si>
    <t>Términos de referencia elaborados</t>
  </si>
  <si>
    <t xml:space="preserve">Fortalecimiento de la gestión de las áreas arqueológicas protegidas y parques arqueológicos nacionales del país. </t>
  </si>
  <si>
    <t>Documentos de declaratorias, planes de manejo y documentos de gestión realizados.</t>
  </si>
  <si>
    <t>Palabra entre batallas: proyecto de extensión de las Maestrías en Escritura creativa y estudios editoriales.</t>
  </si>
  <si>
    <t>Instituto Colombiano de Antropología e Historia </t>
  </si>
  <si>
    <t>Fortalecimiento del Programa Nacional de Concertación Cultural - PNCC y el Programa Nacional de Estímulos -  PNE.</t>
  </si>
  <si>
    <t>Ampliación de la oferta de programas de educación continuada a través de la modalidad virtual y semipresencial generando propuestas de diplomados y cursos al interior de las maestrías que permitan una apropiación del conocimiento y competencias lingüísticas, narrativas y editoriales</t>
  </si>
  <si>
    <t xml:space="preserve">Generación de acciones para la constitución del laboratorio de arqueología y reserva de colección arqueológica nacional </t>
  </si>
  <si>
    <t>Construcción de laboratorio de arqueología y reserva de colección arqueológica nacional</t>
  </si>
  <si>
    <t>Generación de un proyecto tipo que promueva la  construcción de edificios  de Archivos Generales en el territorio.</t>
  </si>
  <si>
    <t>Formular proyectos en términos de socialización, investigación y museografía para cada una de las Áreas Arqueológicas Protegidas y Parques Arqueológicos reconocidos y/o administradas por el ICANH</t>
  </si>
  <si>
    <t xml:space="preserve">
Instituto Colombiano de Antropología e Historia </t>
  </si>
  <si>
    <t xml:space="preserve">Aumentar la producción de libros que promueva el crecimiento de los indicadores de investigación en Colombia y la divulgación del patrimonio inmaterial de la nación. </t>
  </si>
  <si>
    <t>Cumplimiento 4to. Trim</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</si>
  <si>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dando cumplimiento a la meta establecida en el año 2020.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</si>
  <si>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Con corte al 31 de diciembre se continuó y cerró el acompañamiento permanente a los 17 Nodos y 4 Mesas, así:
- Barranquilla, Cali, Bucaramanga, Pasto, Valledupar, Manizales, Bogotá, Cartagena, Santa Marta, Pereira y Medellín: elaboración de agendas creativas.
Nodos:
*Armenia, Cúcuta, Neiva y Popayán: se realizó cierre de cierre de actividades acordando retomar proceso de elaboración de Agenda Creativa en enero-febrero de 2021
* Ibagué: Se realizaron 2 acompañamiento técnicos para: 1) ETAPA 2 - Identificación de proyectos regionales y locales naranja (4 diciembre). 2) Realizar balance y cierre de actividades Nodales en el territorio (23 diciembre).
*Villavicencio: Se llevaron a cabo dos reuniones de acompañamiento técnico (1 y 9 diciembre) para: 1) presentación de la nueva delegación de la Cámara de Comercio de Villavicencio. 2) ETAPA 0 - Presentación y concertación de Estrategia de Agendas y plan de trabajo.
Mesas:
*Buenaventura (Mesa): Se realiza acompañamiento técnico permanente para: 1) Proyección de documento y Firma del acuerdo de voluntades (16-23 diciembre). 2) Socialización de la reestructuración del esquema de gobernanza (12 diciembre). 3) Definición de acuerdos sobre los lineamientos internos para los participantes (3 diciembre).
*Tunja (Mesa): Se llevan a cabo 3 acompañamientos técnicos para el fortalecimiento de la gobernanza territorial (1, 3 y 17 diciembre): 1) Seguimiento al Mapeo Exprés Tunja. 2) Asesoría técnica sobre Denominación de origen a Mogolla Guayatuna. 3) Seguimiento Plan operativo 
*San Andrés y Riohacha (mesas): Se realiza cierre de actividades acordando retomar proceso de elaboración de Agenda Creativa en enero-febrero de 2021.
Con lo anterior se da por cumplida la meta para la vigencia 2020</t>
  </si>
  <si>
    <t>Durante el mes de diciembre accedieron a los portales 40.379 usuarios más (22.321 en MaguaRED y 18.058 en Maguaré), llegando así a un acumulado de 2.980.751, cumpliendo y superando la meta establecida para la vigencia (2.955.000 usuarios).</t>
  </si>
  <si>
    <t>Durante el año 2020 se realizó el proceso de asesoría y acompañamiento técnico y formativo remoto a 191 bibliotecarios públicos de 187 entidades territoriales atendidas en la vigencia por las estrategias regionales de Tutores Departamentales y Promotores de Lectura Regionales.
Este acompañamiento se realizó de la siguiente manera: 141 bibliotecas públicas de 137 municipios atendidas por la Estrategia de Tutores Departamentales con asesoría remota a los bibliotecarios públicos en los conceptos y comprensiones de la biblioteca pública en contextos de crisis, la activación de la prestación de servicios de forma remota o digital y la apertura de los servicios presenciales por fases, de acuerdo a los lineamientos de la BNC y el Ministerio de Salud; y 50 bibliotecas públicas de igual número de municipios atendidos por la Estrategia de Promotores de Lectura Regionales en el desarrollo de pautas y herramientas metodológicas para garantizar la continuidad del servicio de promoción de lectura a través de medios digitales y/o virtuales, así como la prestación de servicios bibliotecarios de forma remota y la reactivación de servicios presenciales por fases. Este proceso contó con la socialización y reporte del seguimiento a las administraciones municipales correspondientes. Se adjunta listado de las entidades territoriales atendidas.
De igual manera, se realizó acompañamiento a las entidades territoriales en el proceso de formación a nuevos bibliotecarios, promotores de lectura y mediadores de cultura a 761 participantes inscritos, logrando certificar a 645 asistentes formados en el curso de inducción durante el año.
La meta para el 2020 estaba establecida en 187 entidades territoriales con asesoría técnica la cual se cumplió al 100%.</t>
  </si>
  <si>
    <t>Al 31 de diciembre cerraron los procesos formativos: Diplomado de Creación Musical y Atención Psicosocial con 40 personas certificadas; Taller de Herramientas Básicas para la Formulación de Proyectos con 20 personas certificadas; Primer Curso de Documentación Musical con 15 personas certificadas; Taller Virtual de Plan de Mercadeo con 15 personas certificadas;  Taller de Construcción de Violines Caucanos con 11 personas certificadas   y Taller de Uso de Herramientas Tecnológicas para la Formación Musical con 69 personas certificadas. De igual forma culminó la Conferencia Online sobre La Evaluación de proyectos en organizaciones culturales, beneficiado a 6 personas del campo teatral. Así mismo 28 creadores formados de las escuelas CRIDEC y CRIHU.  
Durante el mes de diciembre lograron culminar los procesos formativos beneficiando 201 personas más, por medio de programas artísticos y culturales. (Junio: 90 + Julio: 63 + Agosto: 1301 + Septiembre: 507 + Octubre: 642 + Noviembre 475 + Diciembre 201 + 4.664 de avance 2019) Para un total de 7.943, cumpliendo y sobrepasando la meta establecida para la vigencia.</t>
  </si>
  <si>
    <t>Con corte al 31 de diciembre se reporta por los ganadores del Reconocimiento a Escuelas de Danza de carácter Público o Privado, las tres becas otorgadas ya han presentado sus informes finales con lo cual se benefician 190 niños y jóvenes de Guatapé, Pueblorrico y Villavicencio. (Junio: 1.600 + Julio: 18.137+ Septiembre 1.707 + noviembre 3.495 + diciembre 190+ 187.566 de avance 2019) para un total de 212.695, cumpliendo y sobrepasando la meta establecida para la vigencia.</t>
  </si>
  <si>
    <t xml:space="preserve">Al 31 de diciembre esta meta se cumplió así:
*Municipios acompañados en el desarrollo de estrategias de circulación y formación de públicos, para el cine colombiano: Entre 01 enero y 31 diciembre 2020, a través de la Temporada Cine Crea Colombia, se beneficiaron los siguientes 60 municipios y ciudades:  Aracataca, Armenia, Arauquita, Bogotá D.C., Barranquilla, Buenaventura, Bucaramanga, Caldas, Cali, Cartago, Cartagena, Ciudad Bolívar, Cúcuta, Chía, Copacabana, Dosquebradas, Duitama, Envigado, Facatativá, Floridablanca, Ibagué, La Dorada, Manizales, Medellín, Mosquera, Mogotes, Montenegro, Montería, Neiva, Palmira, Pasto, Pamplona, Pereira, Pitalito, Popayán, Puerto Asís, Quibdó, Riohacha, Rionegro, Sabaneta, San Gil, San José del Guaviare, Santa Catalina, Santa Marta, Santander de Quilichao, Sibundoy, Soacha, Socorro, Sucre, Tunja, Valledupar, Villavicencio, Villa del Rosario, Yopal, Aguazul, Ayapel, Málaga, Mercaderes, Puerto Colombia y Sopó; estos municipios sumados a los 16 municipios beneficiados en 2019, da un total de 76 municipios acompañados en el desarrollo de estrategias de circulación y formación de públicos para el cine colombiano, cumpliendo así la meta acumulada para el 2020. </t>
  </si>
  <si>
    <t>Al 31 de diciembre esta meta se cumplió así:
*Plataforma digital Retina Latina: con el fin de satisfacer la demanda de entretenimiento digital en casa, durante la pandemia, se amplió la capacidad y el alcance de la plataforma. Adicionalmente, realizó el lanzamiento de la aplicación para dispositivos móviles con sistemas operativos IOS y Android con un total de 20.000 descargas. Entre el 01 de enero y el 31 de diciembre de 2020 se registraron 1.625.418 visitas, que sumadas a las 2.211.031 acumuladas hasta el año 2019 dan un total acumulado de 3.836.449 (Enero: 63.241 / Febrero: 53.090 / Marzo 311.391 / Abril 390.426 / Mayo 216.907/ Junio 139.011 / Julio 101.044/ Agosto 82.136/ Sept. 74.334/Oct. 82.068/Nov. 62.050 / 49.720 Dic.), cumpliendo así la meta acumulada para el 2020.</t>
  </si>
  <si>
    <t>Entre el 01 de enero y el 31 de diciembre, esta meta se cumplió a través de la generación de 377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(Septiembre)
7 contenidos creados por niños niñas y adolescentes, producidos en el marco de los talleres Alharaca Lab (octubre)
9 contenidos creados así: ocho (8) del proyecto Infancia, Juventud y Medios, y uno (1) del Proceso profundización Wayuú (Noviembre)
190 contenidos  creados así:  48 contenidos CREA Digital, 1 Manual de Narrativas Digitales, 8 contenidos becas nuevos medios, 5 de proyecto Infancia, Juventud y Medios, 17 series Becas narrativas sonoras, 53 procesos Territorios en Diálogo, 18 ACICAL, 23 CRIC, 15 ONIC, 2 Escuela Wayuu (Diciembre)</t>
  </si>
  <si>
    <t>El Teatro Colón ha realizado 364 funciones (263 presenciales hasta el 2019, 99 virtuales y 2 presenciales en 2020). Para la vigencia 2020 no se registra avance en realización de funciones en el escenario del teatro, dadas las medidas de seguridad y salubridad implementadas por el gobierno frente al COVID 19, el Teatro replanteó toda su programación para realizarla de manera virtual realizaron 38 producciones con inversión de recursos del proyecto. Las producciones realizadas fueron : Dúo Villa- Lobos; Teresita Gómez; Samuel Torres; El Tuyero Ilustrado; Germán Darío Pérez; Gregorio Uribe; Gran Concierto Nacional; Soy Emilia; Edmar Castañeda; Yeison Landero; Plu con Pla; Parranda Vallenata; Orquestas de Richie Valdés y Jimmy Saa; Manú o la ilusión del tiempo; Festival Internacional de Ballet;  Las Analfabetas. Octubre: Maravilla Estar; La Siempreviva; Toque de queda; Especial Algún día; Las Raíces flojas; María Mulata; Palo Cruza'o; Ramiro y sus fantasmas; Noviembre: Un bosque encantado; Carta de una desconocida; Los Reyes de la Champeta; Las Raíces flojas; El Encuentro; Celebra la música, celebra la vida; Manú o la ilusión del tiempo con audiodescripción; Los Fantasmas del Colón; Concierto Navidad/ Davivienda; En el nombre de la madre; Aguaelulo; La Escondida; Reactivarte; Concierto Juan Carlos Coronel Sinfónico. Con un total 101 presentaciones 99 virtuales y 2 presenciales en 2020
El total de las visualizaciones de las producciones transmitidas fue de  624.103</t>
  </si>
  <si>
    <t xml:space="preserve">A 31 de diciembre  se fortalecieron los siguientes Talleres Escuela: 1. Casanare- Pore en construcción, Paz de Ariporo Cantos de Vaquería (2).
2. Valle del cauca -B/ventura corregimiento 8 en cocina tradicional, San Cipriano en artesanías y seis por definir el oficio (8)
3. Bolívar- San Juan de Nepomuceno en bioconstrucción, Cartagena en vestuarios, Mampujan telares, Magangué artesanías, San Basilio de Palenque lutería (5).
4. Chocó - Nuqui en cocina, Istmina artesanías, Quibdó en joyería, Tutuendo en confección y tres por definir el oficio.(6)
5. Cauca-  Lopez de micay en Artesanías Silvia y Jámbalo-  en Tejeduría y dos por definir (5)
6.Vaupes- Mitú en Alfarería. (1)
7. Nariño - Tumaco en  Viche y dos por definir (3)
8. Vichada - Puerto Carreño en tejeduría
9. Cundinamarca - Fusagasugá en Viverismo
10. San Andres y Providencia en patchwork (bordado), música tradicional, construcción y construcción en madera (4)
11. Arauca - Arauca en Artesanías
12. Boyacá - Tibasosa en Construcción
En fase de formulación:
1. Huila - Olaya Herrera, oficio por definir y Suaza en elaboración del sombrero suaceño - (2)
2. Guajira - Uribia - Oficio por definir (2)
3. Antioquia - El Retiro en Ebanistería y Rionegro - Oficio por definir (2)
4. Cauca - Cajibío, Patía, Piendamo, Guapi, Silvia, Santander de Quilichao e Inza - Oficio por definir (7)
5. Nariño - San Pablo, La cruz, Buesaco, Chachagüí, Sandoná y Pasto - Oficio por definir (6)
Para un total de 57 Talleres Escuela en la vigencia 2020, cumpliendo así con el 100% de la meta establecida para la vigencia. </t>
  </si>
  <si>
    <t>A 31 de diciembre se ha mantenido un diálogo abierto y constante con los representantes de las manifestaciones. Durante este periodo los representantes de estas manifestaciones enviaron la información solicitada por la UNESCO para el informe que Colombia debe enviar.</t>
  </si>
  <si>
    <t xml:space="preserve">Con corte al 31 de diciembre culminaron los procesos adelantados por el programa de Expedición Sensorial, por un lado las Mentorías finalizaron con excelentes resultados, en el último mes de ejecución se enfocó en el reforzamiento práctico de herramientas como formatos de proyectos, planes de acción, cronogramas de producción, entre otros. Y así mismo se finalizó la ejecución de los planes de inversión aprobados, los cuales contaron con el acompañamiento a su implementación y gestión por parte de los Mentores, y para la legalización de recursos asignados a cada iniciativa. De igual forma la acción de Mantenimiento y reparación de instrumentos de música tradicional terminó con un total de 568 instrumentos reparados pertenecientes a 30 organizaciones beneficiarias de la convocatoria ubicadas en 26 municipios diferentes. Para esto fueron contratados 12 artesanos luthieres de las 4 regiones PDET. Al cierre se realiza una evaluación de satisfacción por parte de los beneficiarios de cada una de las acciones recibiendo retroalimentación y valoración de los resultados.  Los resultados son muy positivos y evidencian un alto grado de satisfacción, cumpliendo y sobrepasando la meta para la vigencia. </t>
  </si>
  <si>
    <t>Las Áreas de Conservación de los Museos del Ministerio implementaron el "Protocolo de Bioseguridad para el Manejo, Manipulación e Ingreso de obras posiblemente contaminadas con Covid-19". El 31 de Diciembre culminó la ejecución de los planes de conservación de las colecciones y exposiciones a cargo del Museo Nacional en Bogotá, incluido el Espacio "Fragmentos", realizando trabajo presencial en el montaje y recolección de obras para las exposiciones, lo que incluyó el monitoreo permanente de las colecciones, con el apoyo del Área Administrativa, personal de vigilancia y servicios generales, así como el monitoreo de condiciones ambientales de las salas en tiempo real a través de la web. Las actividades estuvieron a cargo de los 2 restauradores y el auxiliar admtivo. del Área de Conservación, con apoyo del Área de Registro, para recolección y recibo de obras, fumigación y revisión de colecciones en las 17 salas y las 15 reservas. El Programa Fortalecimiento de Museos (PFM) actualizó e implementó los Sistemas Integrales de Conservación, Restauración (Sicres) de los 9 museos en región para adaptarlos a la coyuntura de la pandemia por Covid-19.</t>
  </si>
  <si>
    <t xml:space="preserve">En la vigencia 2020, a través del Programa Nacional de Concertación Cultural se apoyaron  2.520 proyectos y actividades culturales por un valor de $84.110.897.599, así:
A.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B. 116 Salas concertadas
C. 131 con énfasis en formación musical y práctica orquestal, en las regiones 
Amazonía:21
Caribe:31
Central:15
Eje Cafetero y Antioquia:21
Llanos y Orinoquia:10
Pacífico:20
Santanderes:12
Seaflower:1
D. 27 proyectos, en: Antioquia 2, Atlántico 1, Bogotá 6, Bolívar 3, Caldas 1, Córdoba 1, Nariño 1, Santander 1, Tolima 1, Valle del Cauca 5, Nacionales 3 y 3 Internacionales.
Cumpliendo así, con la meta establecida para la vigencia 2020 (6.870 proyectos y actividades culturales, dentro de los cuales se tiene en cuenta la línea base de 2.050 y 2.300 de la meta del año 2019).
</t>
  </si>
  <si>
    <t>A diciembre 31 de 2020, se cumplió con el 100% de esta meta, realizando el seguimiento a los 45 proyectos de la Línea 1.1 a cargo de la Biblioteca Nacional de Colombia y los proyectos del área temática de literatura de la Dirección de Artes.</t>
  </si>
  <si>
    <t>La convocatoria de estímulos 2020 concluyó con 20.268 personas inscritas, 13.559 proyectos y 1.146 ganadores para un total de 2.947 teniendo en cuenta línea base y avance de 2019. Se otorgaron estímulos por $21.784.914.532 en 205 municipios y 31 departamentos. Es importante resaltar que no se cumplió con la meta establecida para la vigencia debido a que hubo convocatorias que se declararon desiertas, razón por la cual el indicador queda con una meta rezagada de 126 estímulos para la vigencia 2021.</t>
  </si>
  <si>
    <t xml:space="preserve">A diciembre 31 de 2020, se cumplió con el 88% de la meta, al seguimiento de los estímulos otorgados priorizados por el Programa Nacional de Estímulos. </t>
  </si>
  <si>
    <t>La actividad no se desarrolló en el transcurso de la vigencia 2020,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el Viceministro de la Economía Naranja y la Creatividad y la Oficina Asesora de Planeación, se procedió a cambiar la meta de este indicador para la vigencia, conservando la meta obtenida en el año 2019 de 60 Emprendedores o empresas de las agendas creativas regionales fortalecidas con asistencia técnica.</t>
  </si>
  <si>
    <t>Con corte al 31 de diciembre:
1. Durante el mes de diciembre se han emitido 13 certificados de inversión del beneficio fiscal previsto en el artículo 16° de la Ley 814 de 2003. En lo corrido del 2020 se cuenta con 111 certificados expedidos.
2. En cuanto al beneficio fiscal previsto en Decreto 286 de 2020 con corte al 31 de diciembre se obtuvieron los siguientes resultados:
Se presentaron 933 proyectos para obtener el beneficio de rentas exentas por 7 años. de los cuales 50 continúan en evaluación, puesto que están en proceso de subsanación
Durante el año, el Comité de Economía Naranja del Ministerio de Cultura se ha reunido en 21 ocasiones para dar el concepto de estos proyectos, emitiendo:
Conformidades notificadas: 252 (135 convocatoria marzo y 109 convocatoria julio y 8 de la convocatoria octubre)
No conformidades notificadas: 302 (138 convocatoria marzo y 120 convocatoria julio y 44 de la convocatoria octubre)
3. Para el mes de diciembre En las sesiones extraordinarias No. 072 y No. 073 del Comité Promoción Fílmica Colombiana (CPFC), se aprobaron 7 proyectos: dos realities y cinco seriados, que aplicaron al incentivo del Certificado de Inversión Audiovisual en Colombia (CINA); y se aprobó un proyecto de TvMovie, que aplicó al Fondo Fílmico Colombia (FFC). 
En lo corrido del 2020, el CPFC aprobó 17 proyectos con una inversión aproximada por valor de $287.160 millones de pesos. De los 17 proyectos aprobados, son 2 largometrajes, 1 TvMovie, 3 realities y 11 series.
 4. Para el mes de diciembre se cuenta con la siguiente información con respecto a la convocatoria realizada por CoCrea y asociada al Decreto 697 de 2020:
De los proyectos presentados, se avalaron a la fecha 123 proyectos discriminados así: 106 BanCoCrea, 12 CoCreemos y 5 CoCrecer. 
El incremento en el cumplimiento de la meta corresponde a los resultados positivos obtenidos en la convocatoria de Colombia crea (decreto 697 del 2020) y al crecimiento significativo de certificados expedidos de la ley 814.</t>
  </si>
  <si>
    <t>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</si>
  <si>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Al cierre de vigencia 2020, se consiguió una ejecución presupuestal del 95,8%; Donde hubo compromisos por 99.9%, obligaciones por 95.8% y pagos por 94,6% del 1 enero al 31 de Diciembre 2020, de acuerdo a lo enviado por las áreas  de su ejecución para el 2020.</t>
  </si>
  <si>
    <t>Al cierre de la vigencia 2020, se dio cumplimiento de la meta asociada al seguimiento y consolidación de los 72 indicadores vigentes del Plan Estratégico Institucional 2019-2022 del Ministerio de Cultura y con la publicación en pagina web de los informes trimestrales.</t>
  </si>
  <si>
    <t>Actualmente se cuenta con un 85% de avance de acuerdo con las acciones contenidas en el Plan de trabajo del Sistema Integrado de Gestión,  para lo cual se adelantaron las siguientes actividades: Informe del contexto de la organización y partes interesadas, ejercicio de Revisión por Dirección 2020, avances documentales para la identificación de aspectos y valoración de impactos ambientales, parametrización de los requisitos de la norma ISO 14001:2015 en ISOLUCION, actualización y publicación de los activos de información, publicación del índice de información clasificada y reservada, construcción de la matriz de aplicabilidad, seguimiento y creación de oportunidades de mejora, indicadores  y planes tratamiento de riesgos, ejecución de los cronogramas para la planificación del cambio, así como actualización e implementación del Plan de comunicación y divulgación SIGI 2020.</t>
  </si>
  <si>
    <t>Durante el mes de diciembre se realizaron las siguientes actividades:  
Capacitación el Violencia en el contexto laboral y acoso laboral realizada el 9 de diciembre. 
Capacitación en liderazgo propositivo integral realizada el 11 de diciembre, la cual fue dirigida a los miembros de Asocultura. Este evento se desarrolló con el fin de dar cumplimiento a las temáticas del acuerdo laboral resolución 883 de 2019. Las líneas temáticas fueron reemplazadas por esta jornada de formación son las siguientes: Negociación colectiva, Derecho de asociación, Manejo de personal, Administración de recursos humanos, y estilo de mando. De conformidad con el acta suscrita el 5 de noviembre de 2020.
El Plan Institucional de capacitación 2020 estuvo conformado por treinta (30) líneas temáticas, dentro de las cuales, se desarrollaron cuarenta y cuatro (45) eventos de formación. El porcentaje de ejecución del plan fue del 100%. Así mismo, se ejecutó el 100% del presupuesto asignado al rubro de capacitación.</t>
  </si>
  <si>
    <t>Respecto a las treinta líneas de capacitación programadas, se aplicó evaluación a los participantes de 27 de ellas. El 96% es el nivel de satisfacción promedio de las encuestas diligenciadas por los participantes de las actividades de capacitación durante la vigencia 2020.</t>
  </si>
  <si>
    <t>Se profirieron 16 sentencias, 14 son favorables al Ministerio de Cultura y en 2 se impusieron condenas a la Entidad.</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</si>
  <si>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</si>
  <si>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A pesar de que el indicador no cuenta con meta para la vigencia, con corte a 31 de diciembre se elaboró por parte de la Oficina Asesora Jurídica un documento el cual contiene las diferentes inquietudes de las diferentes áreas respecto a la Ley General de Cultura</t>
  </si>
  <si>
    <t>Con corte a 31 de diciembre, se encuentran en trámite 82 iniciativas legislativas de interés del sector cultura, de las cuales 43 cuentan con concepto de las áreas del Ministerio.</t>
  </si>
  <si>
    <t>A 31 de diciembre, Junto a la Dirección de Poblaciones se trabajó en la publicación de unas cartillas con casos de pilotos ya implementados de PCI en contextos urbanos para su divulgación a mediados de diciembre.
Es importante resaltar, que ya se han hecho más de 7 pilotos de este tipo, cumpliendo ampliamente con el indicador desde el 2019.
Con lo anterior, se da cumplimiento a la meta establecida para el cuatrienio y se sobrepasa.</t>
  </si>
  <si>
    <t>Con corte a 31 de diciembre, 651 municipios y 18 departamentos han girado a Colpensiones la suma de $190.752 millones, para asignar a 7.754 creadores y gestores culturales los beneficios de anualidad vitalicia (7.062) y financiación de aportes al Servicio Social Complementario de BEPS (692).</t>
  </si>
  <si>
    <t xml:space="preserve">El Ministerio de cultura implementó una estrategia de acompañamiento a nuevos mandatarios cuyo objetivo fue incidir en la formulación del componente cultural de los planes de desarrollo territoriales. Como resultado de este trabajo, con corte a 31 de diciembre, se cuenta con 1.130 planes de desarrollo territoriales aprobados, de los cuales el 99% incluyó el componente cultural. </t>
  </si>
  <si>
    <t>Con corte al 31 de diciembre del 2020 se obtuvieron los siguientes resultados:
Mediante el uso tecnológico de las tabletas electrónicas y demás material suministrado para la formación, se consiguieron a satisfacción el acompañamiento a los colectivos proyectados para este año. El acompañamiento se efectuó de manera constante y empleando canales virtuales de Microsoft Teams y un grupo de WhatsApp. El proceso de formación que estructuró este fortalecimiento estuvo compuesto de tres grandes módulos: 1 - Desarrollo Gestión de Colectivos, 2 - Plan de mercado participativo y 3 - Márketing Digital. Desde estos módulos se fortaleció lo que sería el uso de la estrategia digital de comercialización mediante los canales virtuales y la plataforma catanga.co.  Adicionalmente, se realizó una capacitación en Desing Thinking, que posibilitó a los grupos el desarrollo en sus diseños de productos.
• Todos los colectivos recibieron suministro de insumos y/o equipos, las distribuciones de monto por suministro de colectivo fueron de acuerdo a los parámetros antes descritos, manteniendo ajuste a los propósitos del Programa, así como eficiencia en los recursos. 
• Se les ha suministrado a los colectivos de mujeres los siguientes contenidos: a) Diseño imagen institucional a dos colectivos. b) Rediseño imagen institucional a cuatro colectivos. c) Producción de piezas gráficas publicitarias a 22 colectivos. d) Producción de videos institucionales a 22 colectivos. e) Registro fotográfico de productos a 22 colectivos.  
• Se realizó además un ejercicio de capacitación en Comunicación institucionales para todos los colectivos.
El sesgo en la meta corresponde a 2 colectivos que, debido a dificultades de gestión, decidieron durante el proceso de ejecución del convenio, no seguir adelante con el proyecto para la vigencia 2020</t>
  </si>
  <si>
    <t>Con Corte a 31 de diciembre se implementaron 39 Áreas de Desarrollo Naranja:
• “Suchiimma Centro” – Riohacha 
• “Hato Viejo, Camino de Libertad”, “El trueque”, “Libranza y Curtido” y “Senderos de Tradición y Vida” – Villapinzón 
• “Zona Turística” y “Chapinero” – El Banco 
• “Visión 2040” – Girardot 
• “Valle Creativo” – La Ceja 
• “Capital Musical” – Ibagué 
• “Centro Histórico” – Ciénaga 
• “Pueblo Pescao” – Montería 
• "Villa Antigua”, “Pie de Cuesta – Calle Séptima”, “Centro”, “Bella Vista”, “San Martín”, “Juan Frio-Palo Gordo” – Villa del Rosario
• “Gramalote” y “Centro” - Villavicencio
• “Viejo Valledupar”, “Confidencias” y “caminitos del Valle” – Valledupar
• " Centro Fundación BGA" y "Manzana 68 Clúster Creativo Y Turístico Metropolitano De Bucaramanga" - Bucaramanga
• "Valle de la Innovación"- Envigado
• “Bronx Distrito Creativo”, “Fontibón Distrito Creativo”, “DCTI”, “ADN Centro (Candelaria- Santa Fe)”, “Chapinero”, “De la 85”, “ADN La Playa”, “ADN San Felipe”, “ADN Teusaquillo”, “ADN Usaquén” “ADN Parque la 93” y “ADN Centro Internacional” – Bogotá
• “Llanito”, “Calle 50” y “Distrito Malecón” - Barrancabermeja.
Para la vigencia 2020 se presentó un cambio de gobierno en las alcaldías de todo el país y varios de nuevos alcaldes, incluyeron dentro de sus Planes de Desarrollo y metas de Gobierno la identificación y delimitación de Áreas de Desarrollo Naranja, señalándolas como instrumentos para la promoción y el fortalecimiento de las vocaciones creativas y culturales de los territorios, y reconociéndolas al mismo tiempo como un instrumento para la reactivación y recuperación del tejido social y económico de las ciudades y municipios. Por lo expuesto anteriormente, se rebasó la meta de ADN delimitadas para la vigencia 2020, llegando a un total de 43 Áreas de Desarrollo Naranja (ADN) implementadas en el territorio nacional, contando con las 4 implementadas en 2019.</t>
  </si>
  <si>
    <t xml:space="preserve">Con corte a 31 de diciembre, los resultados arrojados de la ECC mostraron un incumplimiento de la meta establecida, para el indicador de promedio de libros leídos por la población Colombiana entre los 5 y 11 años, el cual fue de 3,8.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</si>
  <si>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 xml:space="preserve">Con corte a 31 de diciembre, los resultados arrojados de la ECC mostraron un incumplimiento de la meta establecida, para el indicador de  promedio de libros leídos por la población Colombiana entre los 12 años en adelante, el cual fue de 3.9.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</si>
  <si>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En la vigencia 2020, se continuó con la revisión, edición y publicación de títulos digitalizados, de acuerdo con el plan anual de digitalización. Se pusieron al público 91 títulos con corte a 31 de diciembre. En total se han digitalizado 4.300: LB 1.300 + 1.500 (en 2019) + 125 (enero 2020) + 125 (febrero 2020) + 69 (marzo 2020) + 190 (en abril) + 150 (en mayo) + 125 (en junio) + 125 (en julio) + 125 (en agosto) + 125 (en septiembre) + 125 (en octubre) + 125 (noviembre 2020) + 91 (en diciembre). La meta para el 2020 fue 1500 libros digitales disponibles al público, para diciembre del 2020 se digitalizaron y catalogaron los 1.500 libros y se encuentran disponibles al acceso al público a través de la biblioteca digital en la página web de la Biblioteca Nacional de Colombia. Cumpliendo así, con el 100% de la meta establecida para la vigencia.</t>
  </si>
  <si>
    <t>El piloto se desarrolló en 2019 y la meta se cumplió.</t>
  </si>
  <si>
    <t>Con corte al 31 de diciembre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Con lo anterior se da por cumplida la meta para el periodo 2020 
Lo anterior se suma a los dos instrumentos de financiación reportados en 2019
1. Línea Reactiva de Findeter
2. Programa Nacional de Estímulos (Capítulo Naranja)</t>
  </si>
  <si>
    <t xml:space="preserve">A 31 de diciembre de 2020 se han gestionado $21.607.789.924 en recursos de cooperación, que corresponden al 54% de la meta del cuatrienio y al 108% de la meta a 2020. Cumpliendo así con la meta establecida para la vigencia. </t>
  </si>
  <si>
    <t xml:space="preserve">Entre el mes de agosto de 2018 y el mes de diciembre de 2020 fueron aprobados 100 proyectos ante el Sistema General de Regalías – SGR.  El monto total de inversión de estos proyectos asciende a $282.000 millones, en 24 departamentos: Antioquia, Arauca, Atlántico, Boyacá, Caldas, Caquetá, Casanare, Cauca, Cesar, Chocó, Córdoba, Cundinamarca, Huila, La Guajira, Magdalena, Nariño, Putumayo, Quindío, Risaralda, San Andrés, Santander, Sucre, Tolima y Valle del Cauca. Cumpliendo así con la meta establecida para 2020. </t>
  </si>
  <si>
    <t>Con corte a 31 de diciembre, en los catorce (14) Museos del Ministerio de Cultura se dio cumplimiento a los mantenimientos menores requeridos en la infraestructura, para garantizar una adecuada conservación y divulgación del Patrimonio.</t>
  </si>
  <si>
    <t>Con corte a 31 de diciembre, se implementó la campaña #DesdeMiCasa a través del Teatro Colón, en la que se propone conectar artistas de diferentes regiones en sesiones virtuales. En la vigencia se realizaron 38 acciones de circulación en 109 sesiones, con un total de 632.397 visualizaciones desde diferentes partes del país como: Medellín- Antioquia, Bogotá, San Jacinto- Bolívar, Tumaco- Nariño, Valledupar- Cesar, Cali- Valle del Cauca.</t>
  </si>
  <si>
    <t>El avance se explica por el nivel de implementación y adopción de las políticas e instrumentos asociados a las dimensiones definidas por el modelo MIPG en el Ministerio, el cual actualmente corresponde al 83%.Tomando como referencia la información de calificación FURAG 2019 y los autodiagnósticos adelantados durante la vigencia 2020 se definió un Plan de Trabajo que busca el 100% de implementación de las dimensiones del  modelo en la Entidad. Este Plan de Trabajo se está socializando y  ajustando con cada uno de los responsables de las políticas y los líderes de las dimensiones para avanzar y elevar el nivel de implementación durante la vigencia 2021.</t>
  </si>
  <si>
    <t>Se realizó el tercer y último seguimiento (cuatrimestral) reportando el 100% de la ejecución del Plan Anticorrupción y de Servicio al Ciudadano, a través del registro de los avances con corte al mes de diciembre, con forme a lo establecido por la norma y de acuerdo a la evidencia suministrada por los responsables de cada área. Esta información se envió a la Oficina de Control Interno para su evaluación y al Grupo de Divulgación y Prensa para su respectiva publicación en la página web, a través del siguiente link: https://mincultura.gov.co/ministerio/oficinas-y-grupos/oficina%20asesora%20de%20planeacion/plan-de-anticorrupcion/Paginas/2020.aspx</t>
  </si>
  <si>
    <t>Con corte al 31 de diciembre se han generado siete documentos normativos para el fortalecimiento, estímulo y desarrollo de la Economía Naranja 
• Decreto 286 Febrero 
• Decreto 474 Marzo
• Decreto 475 Marzo
• Decreto 561 Abril
• Decreto 697 Mayo
• Decreto 818 Junio
• Decreto 1276 Septiembre
Lo anterior se suma a los documentos normativos expedidos en el 2019
Ley 1943 - 2019 / Ley 2010 - 2019 (Reforma Tributaria
Ley 1955 - 2019 (Plan Nacional de Desarrollo)
Resolución 1933 - 2019 (Línea Reactiva Findeter)
El sobrecumplimiento de la meta se justifica en razón a que, debido a la pandemia generada por el COVID-19 durante el año 2020 se generaron nuevas regulaciones de emergencia no previstas al inicio del cuatrienio, con el propósito de mitigar los efectos de la crisis en el sector cultura</t>
  </si>
  <si>
    <t xml:space="preserve">A pesar de que el indicador no cuenta con meta para la vigencia, a 31 de diciembre se realizaron las siguientes actividades y se cuentan con los siguientes productos: Envío de los 4 documentos de soporte de la propuesta de actualización de la política de turismo cultural realizada por el Ministerio de Cultura al Ministerio de Comercio, Industria y Turismo. Dicha entrega se realiza en el marco del desarrollo virtual del Consejo superior de turismo. Contando con los siguientes productos
1. Árbol de problemas y objetivos.
2. Documento de Diagnóstico.
3. Documento de Formulación
4. Matriz técnica de soporte de las estrategias, programas, proyectos y acciones de los 6 temas estratégicos de la política. </t>
  </si>
  <si>
    <t xml:space="preserve">Durante la vigencia 2020 se adelantaron acciones:
1. Reunión el 15 de septiembre con delegados de la CONCIP, CONCETPI Y CNMI  con el objetivo de identificar conjuntamente las garantías de participación de los 17 delegados en la unificación del documento, y resolver cualquier inquietudes frente al tema.
2. Contratación de los lingüistas que acompañaran a los 17 delegados de la CONCETPI, CNMI, CONCIP en la unificación del documento de plan decenal, acorde con lo estipulado en la ruta que se retomó en la Mesa Permanente de concertación MPC del 4 de Agosto.
3.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
4. Realización de 2 (dos) mesas Regional Amazónica, MRA.
5. Se concretó la realización de la tercera fase de la protocolización del Plan Decenal de Lenguas Nativas  con el Ministerio del Interior entre los días 14, 15 y 16 de diciembre  de 2020  para la protocolización en la Mesa Permanente de Concertación.
6. Desarrollado las etapas A y B de la ruta de cualificaciones, como insumo se generó un documento de caracterización. 
7. Se realizaron entrevistas para la identificación de brechas y los análisis de brechas para los oficios asociados a la interpretación. 
8. Coordinación y acompañamiento técnico en el encuentro de traductores e interpretes de lenguas nativas.  
Para el mes de diciembre se logró la concertación y protocolización del Plan Decenal de Lenguas Nativas capitulo indígena, logrando así dar cumplimiento al acuerdo.
Se protocolizó el capitulo de Indígenas y para 2021 se proyecta protocolizar el capitulo de lenguas criollas, por lo anterior, se evidencia un sobre cumplimiento de la meta establecida. </t>
  </si>
  <si>
    <t>Con corte a 31 de diciembre Una vez publicada la Cuenta Satélite de Cultura y Economía Naranja para la serie 2014-2019p, el 23 de julio del 2020, se presentaron junto al DANE las cuentas de producción, cuentas de generación de ingreso, los balances oferta utilización se encontró que el crecimiento real de los últimos 4 años (2016-2019p) fue de 1,77%. Así mismo, se redactó documento que resume el ejercicio de correlación realizado para las variables de ocupados y consumo cultural y creativo para los primeros tres trimestres de 2018, 2019 y 2020.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2020</t>
  </si>
  <si>
    <t xml:space="preserve">Con corte a 31 de diciembre, los asesores de la Dirección de Fomento Regional visitaron 1.094 de 1.134 departamentos y municipios, brindando asistencia técnica a la institucionalidad cultural, gestores culturales y consejos de cultura; en temas relacionados con planeación, formulación de proyectos, financiación y participación ciudadana. Con las visitas realizadas se llegó a un avance del 96,5%, cumpliendo así con la meta establecida para la vigencia. </t>
  </si>
  <si>
    <t>Con corte a 31 de diciembre, en el marco del programa mujeres narran su territorio se adelantó:
1. 6 capítulos en la conmemoración del día internacional de la mujer
2. 160 relatos con cobertura en los 32 departamentos con participación de grupos poblacionales: 61 afro, 30 indígenas, 13 campesinas, 3 Rrom, 3 Diversas, 6 con discapacidad y 44 que no se autoreconocen dentro de los grupos étnicos y poblaciones de los 6 capítulos - Narrativas en artes aplicadas /Expresión y relatos propios /Poesía /Teatro /Cocina tradicional /Música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cocina del pacifico col.
5. 2 cursos de creación y fortalecimiento narrativo - 25 campesinas del cauca participantes - 25 indígenas del municipio de Arauca participantes - En el municipio de Palmira, la Secretaria de cultura desarrolló el capitulo de mujer campesina
6. 8 líneas temáticas entre las que se pueden incluir proyectos de genero
7. 25 becas y reconocimientos liderados por mujeres
8. Conversatorio "mujeres narran su territorio desde la literatura"
9. Socialización de mujeres narran su territorio ante 100 canales públicos asociados - Participación en la comisión de genero Red TAL en conjunto con Telepacifico
10. Circulación de contenidos de las participantes 
11. 20 capítulos en coproducción con OIM/USAID, Telepacifico y MinCultura - 70% protagonistas mujeres en temas de ritualidad, literatura, música y medicina tradicional
12. 55 mujeres participantes en Tumaco
13. 30 gestoras culturales del Meta formadas en creación narrativa y herramientas digitales - Financiación Ibercultura Viva
14. Articulo "Reconocimiento a las mujeres sabias y a las que narran la historia"
15.  "Mi voz, mi historia" reportaje a 3 mujeres Afro que Narran su territorio</t>
  </si>
  <si>
    <t>Con corte a 31 de diciembre se avanzó en las siguientes etapas y acciones en la elaboración de las agendas:
*Finalización ETAPA 4 - Proyección de borrador de agenda creativa en:  
Barranquilla, Bogotá, Bucaramanga, Cali, Cartagena, Manizales, Medellín, Pasto, Santa Marta, Valledupar.
*ETAPA 5 y 6 - Perfilamiento de Stakeholders y Proyección de Project Charters. Se acuerda con las entidades de los nodos con agenda que se llevará a cabo por solicitud e interés de las entidades líderes de los proyectos priorizados.
* ETAPA 7 – Suscripción de la Agenda Creativa: Se suscribieron agendas en: Barranquilla (25 noviembre), Medellín (26 noviembre), Cali (1ro diciembre), Pasto (4 diciembre), Bogotá (9 diciembre), Cartagena (10 diciembre), Santa Marta (11 diciembre), Manizales (18 diciembre) y Valledupar (22 diciembre)
Resultados:
a) 15 asistencias técnicas como acompañamiento al proceso de elaboración de las agendas
b) 9 territorios con proyectos locales naranja priorizados.
c) 9 territorios con planes operativos de agendas elaborados
b) 9 Agendas suscritas para la vigencia 2020 - Barranquilla, Medellín, Cali, Pasto, Bogotá, Cartagena, Santa Marta, Manizales y Valledupar
Si bien se evidencia un incumplimiento de la meta, es importante resaltar que a cierre 2020, se cuenta con 9 Agendas, cumpliendo y sobrepasando la meta de las dos vigencias (2019 y 2020). El sobrecumplimiento de la meta corresponde a la gestión desarrollada por las entidades regionales que permitieron el avance en la suscripción de las agendas programadas en el último trimestre del año 2020, de la mano con la intervención y colaboración del Ministerio de Cultura.</t>
  </si>
  <si>
    <t>En 2020 se adelantaron acciones para el cumplimiento de ordenes de sentencias con los siguientes convenios, los cuales se están liquidando: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Emberá.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Adicionalmente se han adelantado acciones para el cumplimiento de la sentencia de restitución de derechos territoriales en favor del resguardo KWE´Sx YU´KIWE de Florida y Consejo Comunitario Renacer Negro.</t>
  </si>
  <si>
    <t xml:space="preserve">A  31  de diciembre se finalizan los siguientes estándares de cualificación luego de haber cursado su diseño, verificación y ajuste.
-16 estándares de cualificación del área de cualificación audiovisuales, artes escénicas y música para los subsegmentos de cine y video,  radio y televisión.
-15 estándares de cualificación del área de cualificación de literatura y artes graficas  para los subsegmentos de editorial y artes graficas.
-2 estándares de cualificación del patrimonio cultural asociadas a la cocina tradicional.
Adicionalmente se finalizo la versión 1 del documento de caracterización de Artes Visuales, Música (tradicional, independiente y orquestas y sinfónicas), Entidades Museales y teatro.
A la fecha se cuenta con 45 cualificaciones diseñadas cumpliendo con la meta establecida para la vigencia </t>
  </si>
  <si>
    <t xml:space="preserve">Entre el 01 de enero y el 31 de diciembre, esta meta se cumplió con 20 Escuelas Propias Comunicativas fortalecidas y fomentadas de los pueblos Indígenas, así:
*Convenio ONIC (5 escuelas en noviembre): EFIN de la ONIC, Escuela de AICO, Escuela del Pueblo Emberá́ Debida- Resguardo Gito Dokabu en Pueblo Rico Risaralda.
*Beca de Comunicación y Territorio 2020 (5 escuelas en noviembre): Fundación Indígena Nymaira Amazonas, Cabildo indígena Inga Colón Putumayo, Cabildo indígena de Toribio Cauca, Resguardo indígena Quillasinga Refugio del Sol (Nariño), Cabildos Mayores de Río Sinú y Río Verde Resguardo Emberá Katío del Alto Sinú Córdoba.
*Convenio ONIC (5 escuelas en octubre): 1 escuela de la OIA en Antioquia, 1 escuela FEDEREWA en Chocó, 1 escuela en el Cabildo Mokaná en Malambo, 1 escuela en OPIAC en Vaupés y Amazonas, y 1 escuela en Gobierno Mayor en Córdoba y a nivel nacional.
*Convenio ACICAL (2 escuelas en septiembre): Asociación de Cabildos Indígenas de Caladas: 2 Escuelas de comunicación fortalecidas (Escuela Cridec y Escuela Crihu) 
*CONVENIO CRIC (1 escuela en septiembre): Escuela CRIC fortalecida
*Alianza con la ONIC (1 escuela en septiembre): 1 Escuela de comunicación indígena fortalecida (Escuela de la Confederación indígena Tayrona CIT) / Sept.
*Convenio OIM (1 escuela en junio): 1 Escuela de Comunicación del pueblo Wayuu fortalecida - formación en producción audiovisual </t>
  </si>
  <si>
    <t>Al cierre de vigencia se dio cumplimiento a  la meta de 2020 con 125 conciertos relazados de música sinfónica; de los cuales, 14 conciertos presenciales y 7 conciertos virtuales se desarrollaron en 2020. El avance contempla el acumulado hasta 2019 de 104 conciertos.</t>
  </si>
  <si>
    <t>Con corte a 31 de diciembre de 2020, Mincultura ha entregado dieciséis (16) infraestructuras culturales así: construcción 2 Bibliotecas: Montelíbano Córdoba y Chámeza Casanare, adecuación de 1 Biblioteca en Cúcuta Norte de Santander, construcción de 2 casas de cultura en Galeras Sucre y Carmen de Apicalá Tolima , 1 adecuación la Casa de Cultura Buenaventura Valle y 7 adecuaciones salas de danza en Ricaurte Cundinamarca, Lebrija Santander, Santa Catalina, Bolívar, Miranda, Cauca, Mapiripán, Meta, Anapoima Cundinamarca y Paz del Rio Boyacá y 1 adecuación de la Biblioteca Nacional de Colombia. Se terminó también la construcción del Centro Cultural en Santa Marta Magdalena y la adecuación de la sala de danza de Isnos Huila, obras que se encuentran pendientes de recibo por parte del Ministerio. Así mismo, se adelanta la construcción y adecuaciones de siete (7) infraestructuras Culturales así: 1 casa de cultura en Bahía Solano Chocó, 2 Teatros en Támesis Antioquia y Quibdó Choco, 1 rehabilitación del Centro Coreográfico y de Danza del Valle, en Cali (fase II), 2 bibliotecas en Morelia Caquetá y Tolú Viejo Sucre, adecuación de 1 salón de danza en Sabanalarga, Cesar. Quedando pendiente una infraestructura por terminar y entregar.
En total van 97 infraestructuras construidas, adecuadas y/o dotadas.</t>
  </si>
  <si>
    <t xml:space="preserve">A pesar de que el indicador no cuenta con meta para la vigencia, se realizó reunión virtual el 9 de diciembre con una representante de ICESI, quien recibió los insumos de documento técnico y presentación general de proyecto quien se encargaría de socializarlos con la línea de Historia y memoria, y se programó realizar una reunión a mediados de enero de 2021 para identificar las acciones específicas para adelantar la asesoría académica e inicio de elaboración del guion museológico. </t>
  </si>
  <si>
    <t xml:space="preserve">Con corte a 31 de diciembre se han divulgado 10 obras de arte de las 10 resultantes en este proceso de creación de los Salones Regionales .   
Se han divulgado 6 obras de la artista Liliana Romero.
Se divulgaron 111 obras  de los participantes del Diplomado Pensar desde el Arte.
Se divulgaron 41 obras del los participantes del  Seminario Arte en Colombia.
Para un total de 168 obras divulgadas en 2020                                                                                                                                                    </t>
  </si>
  <si>
    <t>Con corte a 31 de Diciembre continúan los procesos de formación semi-presenciales en las Escuelas Taller, bajo las dinámicas de alternancia establecidas por las Secretarías de Educación y de Salud municipales. Para esto, las ET han implementado recursos creados para el trabajo remoto como lo son: videos, audios y materiales impresos para ser desarrollados en casa. Se han desarrollado protocolos de bio-seguridad y planes de trabajo presencial con distanciamiento. En la medida que ha sido posible, las Escuelas Taller han activado sus unidades productivas, como restaurantes y servicios de jardinería y construcción, siguiendo las directrices de seguridad nacionales. En marzo después de establecer acuerdos con las instituciones locales volvimos a pertenecer a la junta directiva de la Escuela Taller de Salamina Caldas, Cumpliendo así con la meta establecida para la vigencia.</t>
  </si>
  <si>
    <t>A 31 de diciembre se realizaron las inscripciones en LICBIC 2020: 1.La Hacienda La Bolsa en Villa Rica-Cauca, y 2.Paisaje Cultural Cafetero PCC, han sido aprobadas postulaciones de inclusión en LRPCI de las manifestaciones: 3."Complejo musical dancístico de la salsa caleña" (Cali),4. "La tradición de celebración de Ángeles somos" (Cartagena), , 5."La cerámica decorada a mano bajo esmalte del Carmen de Viboral" y 6.  la postulación Vida de Barrio del Getsemaní en Cartagena.  Adicionalmente, se encuentran en  procesos para eventual inclusión en LICBIC: el Parque Cultural de la Sociedad de Mejoras Públicas de Bucaramanga/ a la espera de la respuesta a las observaciones formuladas por la DPyM a la solicitud de inclusión en LICBIC; San Lázaro (Tunja)/ a la espera de  información y soportes documentales solicitados por MC a la Secretaría de Cultura departamental, y de complementación de la Alcaldía.
Para un total de 6  inscripciones en la vigencia 2020, cumpliendo  la meta para la vigencia.</t>
  </si>
  <si>
    <t>Con corte a 31 de diciembre, de los seis títulos de la serie Leer es mi cuento publicados en el presente año, dos son alusivos al Bicentenario de la Independencia de Colombia: "Memorias de un caballo de la independencia" y "La expedición botánica contada a los niños". 
En el mes de diciembre se distribuyeron 18.148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entregaron 800.000 ejemplares de estos dos títulos.</t>
  </si>
  <si>
    <t>En la vigencia 2020, se aprobó la resolución del PEMP del centro histórico de Ciénaga resolución 2532 del 30 de septiembre de 2020 y la resolución 2407 del 30 de noviembre de 2020 del PEMP del centro histórico de Villa de Leiva. Se continua con la elaboración del PEMP para los BIC de Agua de Dios se realizaron las siguientes acciones: a) Entrega de planos arquitectónicos y de patologías y generación de fichas de registro fotográfico y de patologías 100% realizados a partir de información secundaria teniendo en cuenta la imposibilidad de viajar por la emergencia generada por el COVID-19. b) Realización de las siguientes reuniones: 5 de habitabilidad, 2 componente arquitectónico y urbano y 1 componente PCI y PCMU, 1 componente sostenibilidad. c) Entrega Documento Técnico de Soporte – DTS de Fase I del PEMP 100% con de todos los componentes. d) Consolidación de Documento Técnico de Soporte – DTS de norma urbana y de los BIC del PEMP. A la fecha se han realizado 2 PEMP cumpliendo con la meta establecida.</t>
  </si>
  <si>
    <t xml:space="preserve">A 31 de diciembre se entrega la obra terminada del proyecto de Arte Viva en  la Estación de la Sabana, el inmueble fue recibido por el Teatro Colón el día 23 de diciembre de 2020.
Cumpliendo así con el 100% de la meta establecida para la vigencia. </t>
  </si>
  <si>
    <t>A pesar de que ya se cumplió con el indicador en la vigencia 2019, a 31  de diciembre de 2020 se realizaron las siguientes acciones:
- Realizó una revisión destallada de la página web que permitió realizar ajustes para mejorar los precios y las características de los productos, por ejemplo hecho a mano, seguridad y precios más justos. 
-Con una inversión de $470 millones de pesos, el Ministerio de Cultura junto a la Escuela Taller Naranja avanzan en la consolidación del portafolio virtual ‘Celebra con tu cocina tradicional’ que reunirá la oferta de 340  cocineras y cocineros tradicionales en 17 municipios del país. Esta iniciativa ha sido posible gracias a un grupo de entidades aliadas como las Escuelas Taller de Quibdó y Buenaventura; la Escuela de Gastronomía Mariano Moreno; el Colegio Mayor de Antioquia y organizaciones comunitarias como la Fundación Chiyangua, la Asociación de Mujeres de Afrodescendientes del Norte del Cauca (ASOM) y la Corporación Unidos por la Cultura Afro de Barranquilla.</t>
  </si>
  <si>
    <t xml:space="preserve"> A 31 de diciembre se continua revisando las acciones a ejecutar para colocar en marcha el taller escuela de cocina tradicional, debido a las diferentes restricciones nacionales que se han decretado a causa de la emergencia por el COVID 19. Por otra parte, no se ha reanudado las clases presenciales en la ETCAR que permitan desarrollar el piloto de la unidad de negocio de Cocina. Sin embargo, se están realizando algunas acciones para colocar en marcha la unidad de negocio de artesanías que se encuentra ubicada en el Castillo de San Felipe de Barajas.</t>
  </si>
  <si>
    <t>Durante diciembre se realizaron las siguientes actividades: 
a) Se finalizó el proceso de alistamiento de 150 maletas de recursos en el marco de la implementación del PNBI 2020.
b) Confirmación de datos de recibo de las maletas de recursos a las BP en el marco de la implementación 2020: se realizaron llamadas a las 150 bibliotecas públicas y se validaron los datos donde se realizará la entrega de las maletas.
c) Ciclo de encuentros virtuales del PNBI: se realizaron 3 encuentros virtuales, que contaron con la participación de 67, 55, 83 personas cada uno, entre mediadores BRI y bibliotecarios públicos (vinculados al PNBI en 2019 y en 2020).
d) Adquisición de los 150 incentivos dirigidos al fortalecimiento de los proyectos bibliotecarios rurales de las 150 BRI 2020 y alistamiento para su entrega.
Finalmente, al cerrar el año se realizó el 100% de la implementación de 148 BRI de las 150 bibliotecas proyectadas en 2020. Con relación a las dos BRI que no finalizaron su proceso de implementación, se realizará visita presencial entre los meses de enero y febrero de 2021 con el fin de concertar con la biblioteca pública municipal y las comunidades rurales los procesos pendientes para cerrar el proceso de implementación en su totalidad. Es de aclarar, que estas bibliotecas no contaron con las condiciones adecuadas para realizar la implementación debido a la situación provocada por la emergencia sanitaria.
La meta establecida para el año 2020 fue de 150 BRI implementadas, sin embargo al cierre del 31 de diciembre se implementaron al 100% 148 BRI, teniendo en cuenta que 2 bibliotecas y comunidades rurales no contaron con las condiciones requeridas para finalizar el proceso de implementación debido a la situación generada por la emergencia sanitaria. En los meses de enero y febrero se realizará una visita presencial para la concertación de compromisos con las bibliotecas y las comunidades beneficiarias.</t>
  </si>
  <si>
    <t>Al cierre de la vigencia se supero la meta de austeridad en el gasto, La disminución del indicador que corresponde a los gastos asociados a Tiquetes, Comisiones y Gastos de Logística, estuvieron por debajo del 2019 en 67%, lo cual en gran medida fue determinado por la situación de emergencia sanitaria de Covid 19, ya que los protocolos de seguridad, prohibieron el desarrollo de actividades que implicaran desplazamientos y aglomeraciones en 2020.</t>
  </si>
  <si>
    <t xml:space="preserve">Se realizaron las auditorias planeadas, se cerro la auditoria del Subproceso Artístico con 0 hallazgos y la de Seguridad y Salud en el Trabajo con 16 hallazgos.  Se presento el informe consolidado de auditorias internas de gestión 2020. </t>
  </si>
  <si>
    <t>Se cumplió por parte de gestión documental con la elaboración de los dos (2) instrumentos para esta vigencia al 100%  sin embargo  aun falta por aprobar por parte de la oficina de planeación el Sistema Integrado de Conservación el cual se remitió en el mes de Agosto de 2020
Cabe aclarar que la meta para esta vigencia corresponde a dos instrumentos archivísticos que sumados  a la vigencia anterior 2019 suman cuatro (4) instrumentos</t>
  </si>
  <si>
    <t>I TRIMESTRE 2021</t>
  </si>
  <si>
    <t>II TRIMESTRE 2021</t>
  </si>
  <si>
    <t>III TRIMESTRE 2021</t>
  </si>
  <si>
    <t>IV TRIMESTRE 2021</t>
  </si>
  <si>
    <t>Avance 2021</t>
  </si>
  <si>
    <t>META AÑO 2019</t>
  </si>
  <si>
    <t>% CUMPLIMIENTO CUATRIENIO</t>
  </si>
  <si>
    <t>AVANCE CUATRIENIO</t>
  </si>
  <si>
    <t>Se hace el registro de 51 piezas de la Colección ICC en el software Colecciones Colombianas</t>
  </si>
  <si>
    <t>Indicador cumplido en la vigencia 2019</t>
  </si>
  <si>
    <t>Se realizó la notificación al Ministerio de Educación del proceso de cargue de la documentación y se realizó la solicitud del cierre del proceso</t>
  </si>
  <si>
    <t>Con corte a 31 de marzo el avance en los 6 componentes del PAAC se evidenció de la siguiente manera
• Componente 1: Gestión de Riesgos de Corrupción - Mapa de Riesgos de Corrupción, cumplimiento de 13%
• Componente 2: Racionalización de trámites, cumplimiento de 33%
• Componente 3: Rendición de Cuentas, cumplimiento del: 35%    
• Componente 4: Atención al Ciudadano, cumplimiento del: 15%    
• Componente 5: Transparencia y Acceso a la Información, cumplimiento del 10% 
• Componente 6: Iniciativas adicionales, cumplimiento del 11% 
Para un total de cumplimiento del 20% de avance</t>
  </si>
  <si>
    <t>63,4%</t>
  </si>
  <si>
    <t xml:space="preserve">
Instituto Colombiano de Antropología e Historia 
</t>
  </si>
  <si>
    <t xml:space="preserve">
Para la vigencia el área de patrimonio tiene proyectado avanzar en la construcción de Lineamientos de los planes de manejo arqueológicos municipales.
A la fecha no se ha avanzado en el indicador.
</t>
  </si>
  <si>
    <t xml:space="preserve">Para este trimestre se continuó con la compilación de los términos de referencia del Programa de Arqueología Preventiva, con el fin de actualizarlos. </t>
  </si>
  <si>
    <t>Con corte a 30 de marzo se avanzó en la primera versión del protocolo de sensores remotos para patrimonio arqueológico</t>
  </si>
  <si>
    <t>Durante el primer trimestre se realizó el fortalecimiento de la gestión de las áreas arqueológicas protegidas y parques arqueológicos nacionales del país de la siguiente manera:
1. Plan de Manejo  de Chiribiquete junto con Parques Nacionales.
2. Reestructuración e implementación de los Planes de Manejo Arqueológico de los parques arqueológicos a cargo de ICANH.</t>
  </si>
  <si>
    <t>Se adelanta la gestión para retomar el montaje de la Exposición "Una república de las artes. Música, arte y letras de 1819 a 1887" en el segundo semestre del 2021. 
Sin embargo, según información entregada a inicio de año por la dirección, debido a los cambios generados por la emergencia sanitaria que se presenta actualmente, la guía digital y de investigación se encuentra disponible en el micrositio para consulta libre y como presentación de la una exposición futura
https://www.caroycuervo.gov.co/museos/una-republica-para-las-artes-cultura-visual-musica-y-letras-en-colombia-1819-1888/#m</t>
  </si>
  <si>
    <t>A partir del mes de julio de 2021, se comenzarán a hacer las ediciones correspondientes a los veinte (20) micropramas para este año. En el momento se está en la etapa de preproducción, contactando a los académicos y especialistas en el tema que se van a entrevistar para esta nueva temporada, fijar la temática a tratar y las fechas de grabación para realizar dicho material.
Los microprogramas en su segunda temporada (2020), se están emitiendo en la actualidad por CyC Radio y se van a ofrecer nuevamente a la RRUC, la Red de Radio Universitaria de Colombia, para que aquellas emisoras interesadas en transmitirlos lo hagan dentro de sus franjas establecidas.</t>
  </si>
  <si>
    <t xml:space="preserve">En 2019 se realizaron 39 de ellos y el resto se pasaron a la meta de estímulos de la vigencia 2021 diferentes a Bicentenario. </t>
  </si>
  <si>
    <t xml:space="preserve">Par esta vigencia el ICANH avanzó en el desarrollo de un proyecto de señalética y estudio de capacidad de carga en los polígonos de Cerro Azul y Nuevo Tolima. Sin embargo, no se podrá cumplir con el indicador, razón por la cual se está en proceso de ajuste del mismo. </t>
  </si>
  <si>
    <t>Durante el primer trimestre se han adelantado las gestiones para la actualización de las cartillas acorde a los lineamientos requeridos por el Ministerio de Cultura.
Los estímulos serán entregados según el cronograma del Ministerio de Cultura.</t>
  </si>
  <si>
    <t>En el primer trimestre del 2021 se ofertaron 7 cursos y 3 diplomados.
CURSOS:
- ¿Cómo leer? Breve viaje por la literatura de viajes – 10 cupos
- Fonética y fonología de la lengua de señas colombiana. Deletreo manual e inicializaciones basadas en grafías del español – 25 cupos
- Uso y aplicación de herramientas TIC y TAC en el aula 2021 – 25 cupos
- Lingüística Iberorrománica – 15 cupos
- Cursos de español para extranjeros – 10 cupos
- Corrección de estilo - Nivel Básico – 7 cupos
- Introducción a la programación en Python para humanidades 2021- 15 cupos
DIPLOMADOS:
- Pedagogía y didáctica para la enseñanza de español como lengua extranjera- modalidad remota – 30 cupos
- Latín clásico I – 27 cupos
- Griego antiguo I – 25 cupos                                                                             
TOTAL CUPOS OFERTADOS ACUMULADOS HASTA EL PRIMER TRIMESTRE: 189
Las convocatorias para cada uno de los programas ofertados se realizaron a través de la página web del Instituto y a través de las diferentes redes sociales.                                                              https://www.caroycuervo.gov.co/Cursos/Diplomado/</t>
  </si>
  <si>
    <t>Se ha avanzado en el trimestre en la identificación de las necesidades institucionales para los proyectos a formular.</t>
  </si>
  <si>
    <t>Para esta vigencia, el ICANH ha venido realizando acciones  en el marco del Convenio suscrito con DIMAR, como lo es el desarrollo de la metodología del Registro del Patrimonio cultural Sumergido.</t>
  </si>
  <si>
    <t xml:space="preserve">Con corte a 30 de marzo se realizó la finalización y entrada a  almacén de los siguientes ejemplares:
1) la revista Fronteras de la Historia 25-2; 
2) la revista Fronteras de la Historia 26-1; 
3) la Revista Colombiana de Antropología 56-2;
4) la Revista Colombiana de Antropología 57-1; 
5)  Los wounaan y la construcción de su paisaje; 
6) Antes de la ciencia; 
7) Paraíso y frontera; 
8) Arqueología en territorios de incandescencia; 
9) Reconfiguraciones políticas de la etnicidad, vol. 2; 
10) El sujeto en la historia marítima  </t>
  </si>
  <si>
    <t>Para la vigencia 2021, para el Primer trimestre del año el CANH tomó la decisión de contar con  un equipo técnico y capacitado para apoyar el Proyecto de Rediseño Institucional a acorde con lo la realidad institucional que vive hoy el instituto.</t>
  </si>
  <si>
    <t>PROYECTOS LÍNEA LENGUAS NATIVAS
* Sistematización de corpus de la lengua sáliba en SayMore-FLEx-ELAN para almacenarlo en la plataforma CLICC e inicio en la actualización del algoritmo de conjugaciones verbales: 31,25 %
* Documentación lingüística de Cabiyarí: clases de palabras y morfología nominal:  2%
* Un diagnóstico sociolingüístico de contextos escolares multilingües en el Vaupés. Contribuciones para la enseñanza y la revitalización de las lenguas indígenas desde la escuela: 8%
PROYECTOS LÍNA LINGUÍSTICA DE CORPUS
* Investigación Análisis comparativo semántico de corpus usando basado en Word embeddings:  25%
* Nuevo Atlas Lingüístico-Antropológico de Colombia por regiones (NALAC) – Fase 3: 12.6%
* El significado incremental y su relevancia para los modelos de la gramática: 20%</t>
  </si>
  <si>
    <t>Durante el periodo del reporte se completaron las actividades de demolición y submuracion. Así mismo se realizó viga de estabilización y nivelación de la zona 1 del proyecto, como el armado del entarimado del nivel 3,72 para la construcción de las vigas perimetrales. Se continúa con la revisión y seguimiento de la validación geotécnica, estudios de suelos, cimentaciones existentes, investigación del nivel freático, caracterización geomecánica del sub suelo para la optimización de la cimentación con los análisis y cálculos geotécnicos de cimentación, empuje de taludes perimetrales, recomendaciones geotécnicas.</t>
  </si>
  <si>
    <t>A. Se avanzó en la escritura del documento desde la Maestría en Literatura y Cultura
Se actualizó el cronograma de trabajo para desarrollar el proceso de condiciones institucionales para la Acreditación de Alta calidad de la Maestría en Literatura y Cultura
Estadísticas
 Actualización de las cifras del año 2020, respecto de los indicadores institucionales 
C. Políticas: 
Proyecto Educativo del Programa a cargo de la Coordinación del programa.</t>
  </si>
  <si>
    <t>Para 2021, se logró crear una programación articulada entre la Subdirección Científica y las diferentes áreas misionales en torno a temáticas de interés, para la ciudadanía que propician el acceso a la cultura y la innovación. Se definieron fechas, invitados, y estrategias de divulgación.</t>
  </si>
  <si>
    <t xml:space="preserve">Para el primer trimestre de la vigencia, el ICANH promovió el proyecto de ley “Por la cual se desarrolla la obligación de protección del patrimonio arqueológico de la nación y se establece la contribución de protección arqueológica”, se discutió en 4 mesas técnicas con agremiaciones y empresas y se presentó a la Alta Consejería para la Competitividad de Presidencia y al Ministerio de Cultura. 
Se presentará al Ministerio de Hacienda para continuar con el trámite correspondiente. </t>
  </si>
  <si>
    <t>Se están revisando las normas actuales y sus actualizaciones</t>
  </si>
  <si>
    <t>NO APLICA</t>
  </si>
  <si>
    <t>Con corte a 31 de marzo, se avanzó en las siguientes acciones:
Laboratorio de innovación: Análisis técnico y legal de la pertinencia temática. Documento en revisión  de estilo para para la consulta interna y determinar la estrategia de socialización</t>
  </si>
  <si>
    <t>El indicador no cuenta con meta para la vigencia</t>
  </si>
  <si>
    <t>Con corte a 31 de marzo, se está avanzando en la fase de pre-ejecución, desarrollo del evento y Evaluación de resultados para el primer evento del 2021.</t>
  </si>
  <si>
    <t>Con corte a 31 de marzo, se está avanzando en la definición de la propuesta para la articulación de la implementación de la Red Nacional de Archivos</t>
  </si>
  <si>
    <t>Con corte a 31 de marzo, se está en pre producción y pruebas técnicas la primera fuente de información “Tablero de control sobre el nivel de madurez de la transformación digital”
La segunda fuente de información que será representada en el “Tablero de control del  piloto COVID-19</t>
  </si>
  <si>
    <t xml:space="preserve">Con corte a 31 de marzo, se realizó una compilación, análisis y revisión documentos técnicos, guías y procedimientos en materia de preservación digital para el repositorio de información del ADN </t>
  </si>
  <si>
    <t>Con corte a 31 de marzo, se establecieron los roles y recursos que se tendrán en cuenta en el diseño del esquema de transformación digital, análisis de políticas y lineamientos de gestión documental electrónica y preservación digital.</t>
  </si>
  <si>
    <t>Con corte a 31 de marzo, se capacitó al Consejo Departamental de Archivos del Cauca y al Consejo Departamental de Archivos del Chocó.</t>
  </si>
  <si>
    <t>Con corte a 31 de marzo, se realizaron 55 asistencias para un total de 96,5 horas efectivas.</t>
  </si>
  <si>
    <t>Con corte a 31 de marzo, se ha iniciado la formación de dos aprendices en linotipia, en convenio entre La Escuela Taller de Boyacá, Dirección de Patrimonio del Ministerio de Cultura y el Instituto Caro y Cuervo, dentro del programa de Talleres Escuelas. La fase de aprendizaje en el taller inició en octubre de 2020 y finaliza el 30 de abril de 2021. 
https://www.caroycuervo.gov.co/Cursos/Diplomado/</t>
  </si>
  <si>
    <t xml:space="preserve">Con corte a 31 de marzo, se han atendido a 28 entidades, con una intensidad horaria de 53,5 horas.  </t>
  </si>
  <si>
    <t>Con corte a 31 de marzo, el aplicativo Furag en convenio con la Agencia Nacional Digital se encuentra en una etapa de estabilización, y ha presentado algunas intermitencias en su disponibilidad, razón por la cual desde la Función Publica se culmina el proceso de reporte de las entidades a finales del mes de marzo, se espera una vez se tengan el procesamiento de los datos obtener el resultado del índice.</t>
  </si>
  <si>
    <t>Con corte a 31 de marzo, las supervisoras técnicas del convenio N° 638 de 2020 adelantan mesas de trabajo con las recomendaciones o comentarios realizado por el AGN al curso y diplomado.</t>
  </si>
  <si>
    <t>1. Canadá con los Archivos Nacionales de Canadá: Se coordinó la participación del AGN en la Asamblea General de la ALA, en donde se explicaron avances en materia de políticas públicas e iniciativas en materia archivística, se recibe respuesta del Director de Asuntos Internacionales de los Archivos Nacionales de Canadá.
2. Francia: Reunión de intercambio de experiencias y capacidades con la Jefa del Servicio Interministerial de los Archivos de Francia, sra. Francoise Banat-Berger
3. Australia
4. Japón
5. Panamá: nota de intención y borrador de Memorando de Entendimiento
6. Estados Unidos.
7. Australia</t>
  </si>
  <si>
    <t>Con corte a 31 de marzo, se realizó socialización de la estructura y componentes de la guía metodológica, con el Grupo de Asistencia técnica y proyectos archivísticos, se cuenta con  video de reunión de socialización, de anexo técnico Infraestructura Archivo y soportes de la presentación, estamos a la espera de las observaciones al respecto y producto de la socialización.</t>
  </si>
  <si>
    <t>No cuenta con meta para la vigencia</t>
  </si>
  <si>
    <t xml:space="preserve">Con corte a 31 de marzo, se han convalidado 24 TRD y 7 TRV, para un total de 31 en la presente vigencia. </t>
  </si>
  <si>
    <t>Con corte a 31 de marzo se relacionan los siguientes avances:
Imágenes propias: 102.251
Imágenes Family: 214,883
Total de imágenes: 317,134</t>
  </si>
  <si>
    <t>Con corte a 31 de marzo se realizaron los siguientes avances:
Restauración 1.254 folios, Conservación 152 folios, Limpieza: 51.102 Folios, Primeros auxilios:  919 folios, Alto Deterioro: 440 folios, desinfección masiva 103.000 folios
Total folios a marzo: 156,867</t>
  </si>
  <si>
    <t>Con corte a 31 de marzo, se cuenta con 26 unidades de almacenamiento descritas.</t>
  </si>
  <si>
    <t>Con corte a 31 de marzo, para el desarrollo del Plan de gestión documental electrónica, se realizó el análisis técnico y legal de la pertinencia temática del mismo, con el fin de establecer la presentación del documento, realizar la consulta interna y determinar la estrategia de socialización, este documento se encuentra en revisión de estilo.</t>
  </si>
  <si>
    <t>Con corte a 31 de marzo, la guía de anonimización está en proceso de socialización, se están definiendo los mecanismos mediante los cuales se realizarán.</t>
  </si>
  <si>
    <t>En este primer trimestre no se realiza reporte, se solicitó modificación en el PAD de la Oficina Asesora de Planeación para hacer seguimiento en mayo según los lineamientos aprobados por el Comité Institucional de gestión y desempeño al PAAC de la Entidad.</t>
  </si>
  <si>
    <t>Con corte a 31 de marzo, se esta realizando el seguimiento de los 5 componentes del PAAC se evidenció:
• Componente 1: Gestión de Riesgos de Corrupción - Mapa de Riesgos de Corrupción, cumplimiento de 32%
• Componente 2: Racionalización de trámites, cumplimiento del 100%
• Componente 3: Rendición de Cuentas, cumplimiento de 100%
• Componente 4: Mejora del Servicio al Ciudadano, cumplimiento del: 15%    
• Componente 5: Mecanismos para la Transparencia y Acceso a la Información, cumplimiento del 24% 
Para un total de cumplimiento del 54,2%, el cual corresponde al 13,55% para el primer trimestre.</t>
  </si>
  <si>
    <t xml:space="preserve">Con corte a 31 de marzo, se está en espera de los resultados de la encuesta FURAG para a partir de ellas generar planes de mejora que conlleven a la mejora continua de los respectivos proceso. </t>
  </si>
  <si>
    <t xml:space="preserve">
Para la vigencia 2021, con corte a 31 de marzo, el ICANH participó en el primer Comité Sectorial de Gestión y Desempeño en el cual se entregó el plan de acción institucional en donde se incluye cada una de las políticas asociadas al MIPG.
En el primer trimestre del año, los responsables de las políticas que conforman el MIPG se encuentran implementando el respectivo Plan de Acción conforme a las fechas estipuladas por el área.
Para esta vigencia la Oficina de Control Interno realizará un seguimiento a la implementación de  cada política para conocer el estado de avance frente a los planes de acción.
Como acción adicional se publicó en la página web institucional las fichas que identifican cada política del modelo:
https://www.icanh.gov.co/transparencia_acceso_informacion_publica/planeacion/modelo_integrado_planeaciOn_control</t>
  </si>
  <si>
    <t>Con core a 31 de marzo, en cumplimiento a lo establecido en el Decreto 612 de 2018 y en la Ley 1712 de 2014, el ICANH realizó la construcción, socialización y publicación del Plan Anticorrupción y de Atención al ciudadano para esta vigencia dentro de la fecha establecida, 30 de enero de 2021. El Plan se construyó de manera participa contiene las estrategias encaminadas al fortalecimiento de los componentes de Mapa de Riesgos de Corrupción, Racionalización de trámites, Rendición de Cuentas, Servicio al ciudadano, Transparencia y Acceso a la Información y  Conflicto de Intereses como iniciativa adicional.
Se dispuso en la página web del Instituto el Plan Anticorrupción y de Atención al Ciudadano para consulta de la ciudadanía:
https://www.icanh.gov.co/transparencia_acceso_informacion_publica/planeacion/politicas_lineamientos_sectoriales_1179/planes_estrategicos/plan_anticorrupcion_atencion_7867/2021</t>
  </si>
  <si>
    <t>En el primer trimestre se avanzó en procesos de investigación que contribuyen a la generación de conocimiento antropológico, arqueológico, histórico y patrimonial para el fortalecimiento de la política pública relativa a la diversidad sociocultural, como se muestra a continuación:
1.  Documento de Investigación en los temas de enfoque diferencial étnico y daño cultural en la línea "Multiculturalidad, Etnicidad y Estado". 
2. Documento de investigación en Prospección general de las pirámides y otros montículos prehispánicos en Popayán para inventariar y evaluar el estado de conservación.</t>
  </si>
  <si>
    <t>Para el primer trimestre de la vigencia, el ICANH avanzó en la formulación del documento (Lineamientos para las Áreas Arqueológicas Protegidas en Colombia), los cuales hacen parte de los criterios científicos y técnicos que regulan y  protegen a las áreas arqueológicas del país.</t>
  </si>
  <si>
    <t>Para el primer trimestre se realizó el acompañamiento al siguiente espacio de material arqueológico:
1. Administración municipal de Sogamoso en temas referentes a la gestión del patrimonio arqueológico.</t>
  </si>
  <si>
    <t>Con corte a 31 de marzo, se reporta avance cualitativo para la impresión de la segunda edición del libro: Tipos heroicos: letras, orlas y rayas, de la Imprenta Patriótica, el cual ya cuenta con pruebas de impresión aprobadas.</t>
  </si>
  <si>
    <t>Con corte a 31 de marzo, se cuenta con 258 entidades mediante 7 eventos de capacitación, los que contaron con la participación de 6,862 personas.</t>
  </si>
  <si>
    <t>Digitación de archivos en formato Word, de cinco títulos para la serie Clásicos del ICC (publicaciones impresas agotadas).
Lectura confrontada entre archivo digitado y original.
Títulos confrontados:
1. Tres momentos estelares en lingüística
2. Léxico del cuerpo humano
3. Los juegos olímpicos en la antigüedad.
4. Candelario Obeso y la inventiva en la poesía negra en Colombia.
5. El maíz en el habla y la cultura popular de Colombia
En lo que queda del año continuarán con su proceso para ser virtualizadas y publicadas en el sitio web de Caro y Cuervo.</t>
  </si>
  <si>
    <t>Impulsar la formulación, implementación y seguimiento de las políticas públicas de competencia del sector cultura</t>
  </si>
  <si>
    <t>Establecer los mecanismos de articulación entre los diferentes niveles de gobierno, los agentes del sector cultura y el sector privado para propiciar la protección y salvaguardia del patrimonio, el acceso a la cultura y la innovación, desde nuestros territorios</t>
  </si>
  <si>
    <t>Ampliar la oferta del sector cultura acorde con las necesidades de la población en los territorios contribuyendo al cierre de brechas sociales</t>
  </si>
  <si>
    <t>Impulsar el uso eficiente de los recursos asignados al sector y promover la cooperación nacional e internacional, que apoyen el desarrollo de procesos culturales y patrimoniales.</t>
  </si>
  <si>
    <t>Promover la consolidación de espacios que faciliten entornos apropiados para el desarrollo de los procesos patrimoniales y culturales.</t>
  </si>
  <si>
    <t>Implementar acciones de protección, reconocimiento y salvaguarda del patrimonio cultural Colombiano para preservar nuestra memoria e identidad nacional, desde los territorios.</t>
  </si>
  <si>
    <t>Fortalecer la capacidad de gestión y desempeño sectorial, basada en  el Modelo Integrado de Planeación y Gestión</t>
  </si>
  <si>
    <t>El 18 de marzo de 2021 se delimito un ADN en Puerto Colombia mediante Decreto 0164-2021. Durante el mes de marzo se realizaron reuniones exploratorias con los siguientes municipios: Espinal, Tame, Arauca, Montenegro, Córdoba, Pijao, Salento, Buenavista, Génova, Calarcá, Circasia, Tebaida, Quimbaya, Filandia, Aguachica, Tibasosa, Chía y Sopó. Así mismo, se ha realizado acompañamiento técnico en la formulación de modelos de gobernanza a las ciudades de Riohacha, Villa del Rosario, Girardot, La Ceja, Ibagué y Villavicencio. También, se revisaron los proyectos de Decreto de delimitación de ADN, se formularon y remitieron comentarios a los proyectos de Decreto de delimitación de ADN en las siguientes ciudades y municipios: Mercaderes, Guachené Pamplona, Sincé, Itagüí (Acuerdo de Consejo), Manizales, Rionegro, Chinavita, Lourdes, Marinilla Popayán, Medellín y San Jacinto. Finalmente, se han realizado ejercicios de priorización para la activación de las ADN en el país y se coordinaron las mesas de trabajo realizadas entre MinCiencias y las ADN delimitadas en las ciudades de Medellín “Perpetuo Socorro” y Cali “Rio de las artes”.</t>
  </si>
  <si>
    <t>Con corte al 31 de marzo de 2021, se realizó la suscripción de la Agenda Creativa en Ibagué- Tolima el 25 de marzo de 2021. Avances metodológicos en elaboración de agendas creativas: - Finalización de ETAPA 2 - Identificación de proyectos regionales y locales naranja en Ibagué. Actualmente los nodos de Neiva y Popayán avanzan en acciones relacionadas con esta etapa. -Finalización ETAPA 3 – Priorización de los Proyectos Naranja en Ibagué.</t>
  </si>
  <si>
    <t>A Marzo 31 de 2021, se han apoyado a través del Programa Nacional de Concertación Cultural 478 proyectos culturales, así: A. 468 por convocatoria pública en las líneas de acción: L1-Leer es mi cuento 135 L2-Festivales, Fiestas y Carnavales 253 L3-Fortalecimiento de procesos artísticos, culturales y de la economía naranja 16 L4-Programas de formación artística, cultural y de la economía naranja 13 L5- Investigación y fortalecimiento organizacional para las artes, el patrimonio cultural y la economía naranja. 3 L6-Circulación artística a escala nacional 13 L7-Fortalecimiento cultural a contextos poblacionales específicos 34 L8-Prácticas culturales de la población con discapacidad 1 B. 10 proyectos en: Antioquia 2 Bogotá 1 Bolívar 1 Caldas 1 Internacional 1 Nacional 1 Santander 1 Valle del Cauca 2 Para un total de 7.348</t>
  </si>
  <si>
    <t>A marzo 31 de 2021, no se han otorgado estímulos a proyectos artísticos y culturales a través del Programa Nacional de Estímulos. Durante este periodo, se dio apertura a la convocatoria Crea Digital y se avanzó en el proceso de revisión y formulación de contenidos para las convocatorias 2021 del Portafolio.</t>
  </si>
  <si>
    <t>Durante el mes de marzo la Biblioteca Nacional de Colombia dio continuidad a la preparación de estrategias, planes y programas tendientes al incremento del índice de libros leídos por la población Colombiana entre 5 a 11 años, lo que incluye la articulación interinstitucional y al interior del Ministerio para lograrlo.</t>
  </si>
  <si>
    <t>Durante el mes de marzo la Biblioteca Nacional de Colombia dio continuidad a la preparación de estrategias, planes y programas tendientes al incremento del índice de libros leídos por la población Colombiana de 12 años o más, lo que incluye la articulación interinstitucional y al interior del Ministerio para lograrlo.</t>
  </si>
  <si>
    <t>Durante el mes de marzo se digitalizaron, editaron y dispusieron en la Biblioteca Digital de la Biblioteca Nacional de Colombia, 171 títulos. Contando con la digitalización de 296 libros en la presente vigencia, llegando a 4.596 libros disponibles.</t>
  </si>
  <si>
    <t>Durante el mes de marzo accedieron a los portales 104.234 usuarios más (51.443 en MaguaRED y 52.791 en Maguaré), llegando así a un acumulado de 3.221.628.</t>
  </si>
  <si>
    <t>En el mes de marzo se formaron 111 personas, llegando a 207 beneficiados por programas de formación, a través de las "Becas de Comunicación y territorio 2020" de la siguiente manera: - 96 personas de los departamentos de Cesar, Montes de María (Bolívar y Sucre), Amazonas y Córdoba. - 28 creadores indígenas de la Beca " Escuela territorial de comunicación Plan de vida proyecto Nasa Cauca. - 40 personas en proceso de formación en Quibdó, Certegui, Tadó y Nuquí del departamento del Chocó, quienes participan del proyecto ASINCH. - 43 personas en proceso de formación de 2 cabildos de Gualmatán y Mapachico y del Resguardo del Encano, con la beca "Escuela Intercultural de Comunicación Propia Quillasinga, Entretejiendo Caminos". Así mismo, se está adelantando proceso contractual para diferentes formaciones y se realizó el lanzamiento de la convocatoria para el curso de Tecnología en el Aula de Música, en alianza con la Universidad Sergio Arboleda, las inscripciones se abrieron el 23 de marzo con 100 cupos y el 24 de marzo se cerró la inscripción con 149 inscritos que cumplieron con todos los requisitos solicitados. El curso inicia el 19 de abril hasta el 18 de mayo. Total formados: 8.150.</t>
  </si>
  <si>
    <t>Con corte a 30 de marzo el programa Música para la Reconciliación ahora Sonidos de Esperanza de la Fundación Nacional Batuta durante el primer semestre 2021, continuará con la estrategia virtual, que consiste en el desarrollo de actividades de iniciación musical, transmitidas por la plataforma virtual Batuta, y canales digitales como whatsapp, youtube y correo electrónico, para beneficiar a 15.000 familias que cuentan con estos medios digitales. Así mismo, se continuará con la estrategia remota que se apoya en el diseño de cartillas, entregas de USB y dispositivos con contenidos pedagógicos, además de programas radiales transmitidos por las emisoras locales y la radiodifusora nacional. Adicionalmente para el componente psicosocial se cuenta con grupos de whatsapp, llamadas telefónicas y acompañamiento a las familias por estos mismos medios. Con estas estrategias el programa logra cubrir a los 18.000 beneficiarios en los 131 centros musicales del país.</t>
  </si>
  <si>
    <t>Con corte al 31 de marzo: -PNE 2020: Se han creado 2 contenidos desde el proyecto de Narrativas Sonoras, como resultado de las Becas de Investigación en Narrativas y Comunicación así: 1 video y 1 contenido sonoro del proyecto de investigación de la Escuela de Formación ´Comunicación para la vida´ en el marco del proyecto "Un espacio para el desarrollo social y la construcción de paz en el Putumayo". -PNE 2021: se está a la espera de confirmación de retroalimentación por parte del Grupo de Estímulos. -Convenio MINTIC - Crea Digital: se llevó a cabo el primer comité técnico donde se aprobaron los términos de referencia y cronograma de la convocatoria, que fue abierta y publicada por resolución el 25 de marzo. Se inicia estrategia de divulgación para presentación de propuestas. -British Council: Se realizaron las mesas de trabajo para la elaboración del modelo de proyecto integrado de cualificación y reactivación con el British Council como aliado 2021, proceso desde el cual se producirán contenidos con enfoque territorial y poblacional (NARP).</t>
  </si>
  <si>
    <t>En el desarrollo de la ejecución de los proyectos con corte a 31 de marzo- 2021, se adelanta la construcción, mantenimiento, dotación y adecuaciones de 15 infraestructuras Culturales así: construcción de 5 Bibliotecas Públicas en Morelia-Caquetá, San Pablo – Bolívar, Toluviejo – Sucre, El Tambo-Cauca, La Plata-Huila, 2 Casa de Cultura en Bahía Solano – Choco y Palestina - Huila, 2 Teatros en Támesis – Antioquia y Quibdó - Choco, 1 Casa de Danza en Santa Marta – Magdalena, , 1 Adecuación de la Biblioteca Pública Distrital y Casa de Cultura en Buenaventura, 1 Construcción de sede administrativa y teatrino del Complejo Cultural en Buenaventura, Valle del Cauca, 1 Adecuación de la sala de danza de Isnos, Huila, 2 Dotaciones para los Teatros de Quibdó – Chocó y La Ceja – Antioquia.</t>
  </si>
  <si>
    <t>Con corte a 31 de marzo, se creará la Escuela Taller del Norte del Cauca. A la fecha se han adelantado gestiones para la conformación de la junta directiva de la misma, la cual estará conformada por la Alcaldía de Santander de Quilichao, la Alcaldía de Puerto Tejado, la Asociación de Municipios del Norte del Cauca - ASOMUNORCA, un socio privado y uno de organizaciones comunitarias.</t>
  </si>
  <si>
    <t>Con corte a 31 de marzo se realizaron las siguientes acciones: Se realizó la formulación del proyecto para la aprobación de los aportantes de dos Talleres Escuela en los Municipios de Palermo e Isnos. Se estableció contacto con la Gobernación del Vaupés, para la formalización de la alianza, compromisos y formulación del proyecto para tres Talleres Escuela en el departamento. Se socializó la estrategia Talleres Escuela con las Gobernaciones del Quindío, Cundinamarca y Casanare</t>
  </si>
  <si>
    <t>Durante el mes de marzo se elaboraron los anexos técnicos y el desglose de presupuesto para cada uno de los proyectos del Programa de Expedición Sensorial, los cuales hacen parte del convenio de Enfoque Territorial de la Dirección de Artes, cuyo proceso competitivo cerró el 29 de marzo con la participación de 5 entidades. Las regiones donde se inicia el proceso de implementación del programa de Expedición Sensorial son: Montes de María, Catatumbo, Pacífico Medio y Pacífico Frontera Nariñense.</t>
  </si>
  <si>
    <t>Con corte a 31 de marzo se han realizado las siguientes actividades: 1. Se aprobó el PEMP del sector comprendido por los barrios PRADO, BELLVISTA y una parte de ALTOS DEL PRADO de Barranquilla, según resolución 68 de 2021 del 24 de marzo. 2. PEMP AGUA DE DIOS: a mediados del mes de marzo se contrato el equipo para la terminación de este PEMP. 3. PEMP BARICHARA: Se están realizando gestiones administrativas. 4. PEMP POPAYAN: se esta a la espera de la autorización de vigencias futuras por parte del Ministerio de Hacienda. 5. FICHAS SALAMINA: Se están realizando gestiones administrativas.</t>
  </si>
  <si>
    <t>Con corte a 31 de marzo se avanzó en las siguientes actividades: -Parque Grancolombiano: Bajo el contrato 104 del 2021 se realizó la actualización de los diseños técnicos y ajustes arquitectónicos. Por otro lado, se adelantó el estudio de mercado para desarrollar el contrato interadministrativo para la admiración de los recursos y contratación derivada de la obra a ejecutar y a la fecha se encuentra en desarrollo el proceso de contratación. -CASA MARROQUIN - Hacienda Yerbabuena: se están haciendo los estudios técnicos y revisando el presupuesto para la contratación de los estudios técnicos y la formulación del proyecto de iluminación museográfica y arquitectónica, ubicada en la sede Yerbabuena, en el municipio de Chía, Cundinamarca.</t>
  </si>
  <si>
    <t>Durante el mes de marzo se adelantaron gestiones administrativas como la realización del estudio de mercado y términos de referencia del convenio de asociación, para el acompañamiento técnico y formativo del Programa. Continuando con el mismo avance de implementación de 2 bibliotecas itinerantes implementadas en la vigencia 2021.</t>
  </si>
  <si>
    <t>Durante el mes de marzo se inició el envío de los materiales que componen la Estrategia Nacional de Exposiciones Itinerantes a las sedes culturales del Banco de la República, específicamente a la sede de Armenia (Quindío). Los resultados de la Estrategia en la sede aún no han sido ingresados a la plataforma de evaluación de forms, y se espera que durante el mes de abril se consigne la información acumulada de manera bimensual.</t>
  </si>
  <si>
    <t>Al cierre de marzo se ha llegado a un 83%, teniendo en cuenta el avance acumulado de la vigencia 2020 y lo que se lleva de la 2021, de acuerdo con la línea Base establecida en los Diagnósticos de MIPG y el avance alcanzado en la vigencia 2020. Durante el primer trimestre se adelantó las actividades de sensibilización, revisión y ajuste al plan de trabajo MIPG, con el objetivo que los responsables de las actividades asociadas a las políticas y dimensiones del modelo conozcan y definan fechas estimadas para su realización. Adicionalmente se han desarrollado cuatro mesas técnicas relacionadas con la dimensión de talento humano (política de integridad), a la Dimensión de Gestión del Conocimientos, las cuales han contado con la participación de las áreas de Gestión Humana, Control Interno, Sistemas, entre otras. Con el acompañamiento del DAFP se han adelantado actividades referentes a la dimensión de control interno (Matriz de aseguramiento), Se planifico y se ejecutó el primer comité sectorial de Gestión y desempeño en el que se socializar la lógica metodológica para la estructuración e implementación del MIPG en el ministerio con las entidades del sector cultura y por último se define la agenda para el primer Comité Institucional de Gestión y desempeño, en el que su aprobaran los 12 Planes definidos por el Decreto 612 de 2018, la Política de Seguridad y Salud en el Trabajo, el Reglamento de higiene y Seguridad Industrial y el Sistema Integrado de Conservación Documental, entre otros aspectos transversales al modelo y su implementación.</t>
  </si>
  <si>
    <t>Al cierre de marzo el Plan Anticorrupción y de Atención al Ciudadano- PAAC, a la fecha se encuentra en la fase de aprobación y publicación en la página web, una vez sea aprobado por el comité institucional desde el Equipo SIGI, se solicitará la publicación del mismo. En atención al Decreto 1081 de 2015, por medio del cual se expide el Decreto Reglamentario Único del Sector Presidencia de la República y a los lineamientos emitidos por el Departamento Administrativo de función Pública - DAFP, se establecen las siguientes fechas de seguimiento y publicación al PAAC: Primer seguimiento: Con corte al 30 de abril. En esa medida, la publicación deberá surtirse dentro de los diez (10) primeros días hábiles del mes de mayo. Segundo seguimiento: Con corte al 31 de agosto. La publicación deberá surtirse dentro de los diez (10) primeros días hábiles del mes de septiembre. Tercer seguimiento: Con corte al 31 de diciembre. La publicación deberá surtirse dentro de los diez (10) primeros días hábiles del mes de enero. Por lo anterior, en el mes de mayo se enviaría copia del primer seguimiento como reporte a los avances de los indicadores asociados a la Oficina Asesora de Planeación en 2021 en el SIGII.</t>
  </si>
  <si>
    <t xml:space="preserve">Para el periodo entre el 01 de marzo del 2021 al 31 de marzo del 2021, no se han presentado al congreso, proyecto alguno que pretenda modificar la Ley de Cultura.	</t>
  </si>
  <si>
    <t>Al corte de marzo 31 de 2021 no se cuenta con la actualización de política de turismo cultural aprobada. La propuesta de actualización de la política de turismo cultural realizada por parte del Ministerio de cultura se culminó en diciembre de 2020. Los documentos resultado del proceso fueron, remitidos por el Ministro al Viceministro de Turismo el 18 de diciembre de 2020. Actualmente el Viceministerio de turismo se encuentra en proceso de revisión, ajustes y propuesta final de documentos. En ese sentido y con el objetivo de avanzar en 1 acción de implementación de la política se decidió por parte de la Dirección de Patrimonio desarrollar un proceso contractual denominado "Desarrollar un estudio de capacidad de carga para el Centro Histórico de Mompox que involucre los criterios y variables culturales, patrimoniales, ambientales y turísticas." Al 31 de marzo se realizó el estudio de mercado, se realizaron los estudios previos, se solicitó y aprobó CDP y se radicó proceso en el área de contratos con los respectivos soportes, para iniciar a armar los pliegos del proceso.</t>
  </si>
  <si>
    <t>Con corte a marzo se cuenta con metodología y cartilla de PCI en contextos urbanos, Se dio cumplimiento a la meta con pilotos en Montería, Salamina, Saravena, Cali, Popayán, Guaduas y Bogotá</t>
  </si>
  <si>
    <t>Se ha logrado avanzar en el dialogo con los representantes de la alta consultiva para el desarrollo de un espacio de dialogo encaminado a la protocolización y concertación del Plan Decenal de Lenguas Nativas - Capitulo de lenguas criollas.</t>
  </si>
  <si>
    <t>Con corte al 31 de marzo de 2021, se apoyó en la reglamentación de la Ley de Precio fijo y/o único del libro: El pasado 11 de marzo producto de trabajo conjunto entre la Dirección de Estrategia, Desarrollo y Emprendimiento y la Dirección de Artes, se elaboró y remitió documento borrador de Proyecto para la creación de un Fondo destinado a la promoción del Libro y Sector Editorial.</t>
  </si>
  <si>
    <t>Los asesores de la Dirección de Fomento Regional asesoran 1000 municipios, 31 ciudades capitales y 32 departamentos para realizar asistencia técnica a institucionalidad cultural, gestores culturales y consejos de cultura en temas relacionados con planeación, formulación de proyectos, financiación y participación ciudadana. A marzo de 2021 se han asesorado 1095 de 1134 departamentos y municipios para un avance del 96,6%, para poder cumplir con el objetivo propuesto del 2021, se asesorarán 21 nuevos municipios.</t>
  </si>
  <si>
    <t>A 31 de marzo 659 municipios y 18 departamentos han girado a Colpensiones la suma de $193,571 millones de pesos para asignar a 7.883 creadores y gestores culturales los beneficios de anualidad vitalicia (7.163) y financiación de aportes al servicio social complementario de BEPS (720). En 2021 y a 31 de marzo 36 municipios han girado a Colpensiones la suma de $2.818 millones de pesos para asignar a 207 creadores y gestores culturales los beneficios de anualidad vitalicia (101) y financiación de aportes al servicio social complementario de BEPS (106).</t>
  </si>
  <si>
    <t>Indicador cumplido en la vigencia 2020.</t>
  </si>
  <si>
    <t>A marzo 31 de 2021, se dio inicio al proceso de planeación para la distribución de los 64 proyectos que corresponden al 2% de los 3.203 proyectos apoyados en la convocatoria 2021 del PNCC, para las áreas misionales del Ministerio de Cultura.</t>
  </si>
  <si>
    <t>A marzo 31 de 2021, no se han otorgado estímulos priorizados con seguimiento a través del Programa Nacional de Estímulos. Durante este periodo, se dio apertura a la convocatoria Crea Digital y se avanzó en el proceso de revisión y formulación de contenidos para las convocatorias 2021 del Portafolio.</t>
  </si>
  <si>
    <t>Durante el mes de marzo el comité de contratación del Ministerio aprobó la suscrición del convenio de asociación para la operación de la Estrategia Regional de la RNBP; así mismo se radicó en contratos la documentación para el proceso público que se subirá a SECOP II en el mes de abril.</t>
  </si>
  <si>
    <t>Con corte a marzo, se adelanta el desarrollo del campo de observación de los subsectores de música y teatro, haciendo el análisis ocupacional de acuerdo al relacionamiento dirección con funciones, procesos y actividades económicas, se establecen áreas ocupacionales y de definen propósitos; esto como base para el diseño de cualificaciones de los subsectores mencionados. entidades museales, curaduría Nivel 6, Asistencia en operaciones de entidades museales Nivel 5, Museología Nivel 6.</t>
  </si>
  <si>
    <t xml:space="preserve">Con corte al 31 de marzo: *Producción Maleta de la Diversidad OIM: Se elaboraron textos de presentación y bandera. Se revisaron y retroalimentaron: soporte físico, material impreso, POP, guía metodológica y ficheros. *Se llevó a cabo revisión de las 110 maletas que se encuentran almacenadas en la Dirección de Audiovisuales, Cine y Medios Interactivos y se encontraron errores en las memorias USB del material, se inició copiado y alistamiento para enviar a 9 ganadores de Estímulos para procesos de formación.	 </t>
  </si>
  <si>
    <t xml:space="preserve">Con corte al 31 de marzo, se está a la espera desde el mes de febrero de la retroalimentación de los términos de referencia de las Becas de formación de Territorios en Diálogo para 2021 para el Programa Nacional de Estímulos, por parte del Grupo de Estímulos. Desde este proyecto se realizará el fortalecimiento de 10 colectivos de comunicación.	 </t>
  </si>
  <si>
    <t>Con corte al 31 de marzo, se han registrado un total de 185.888 visitas acumuladas en 2021, que sumadas a las 3.836.449 visitas totales del año 2020, da un total acumulado de 4.022.337 visitas a la plataforma. Los datos de visitas se obtienen con la interface básica de Google Analytics. En cuanto a la celebración del 5to Aniversario de Retina Latina, se destaca la realización de las siguientes acciones: la reunión de 3 aliados y colaboradores entre los que estuvieron El Cinelatino Rencontres de Toulouse, la Embajada de Francia en Colombia y la Conferencia de Autoridades Cinematográficas, además de la presencia de organismos internacionales como Mercosur, Alianza del Pacífico, La Organización de Estados Americanos, Ibermedia, La Secretaría General Iberoamericana. Así mismo se contó con la participación de Escuelas de formación audiovisual latinoamericana como la Universidad Nacional de Colombia, La ECU de Uruguay, la Universidad Mayor de San Andrés de Bolivia, la Escuela de Cine Universidad de las Américas de Ecuador y la Escuela de Comunicación de la USAT de Perú.</t>
  </si>
  <si>
    <t xml:space="preserve">Al cierre de marzo, se han realizado 9 actividades i) 3 conciertos en vivo, ii) 4 eventos de la franja Sesiones OSNC y iii) Especial de Semana Santa, en el marco de la Serie documental, con una duración de 1 hora (Equivale a 2 capítulos).	 </t>
  </si>
  <si>
    <t>El proceso del convenio se radica el 6 de abril en contratos para la publicación en Secop. Por otro lado se recibieron los videos de las socializaciones de los ganadores del 17 SRA.</t>
  </si>
  <si>
    <t>En lo corrido del año, a 31 de marzo, se han gestionado $912.400.452 en recursos de cooperación internacional, los cuales representan el 9,12% de avance frente a la meta establecida para la presente vigencia. Los aportes más representativos en el mes de marzo, corresponden a los realizados para el desarrollo del evento artístico "Programa de Opera Beijing: La Leyenda de la Serpiente Blanca", ofrecido por la Embajada de China en Colombia para celebrar el 41 aniversario del establecimiento de las relaciones diplomáticas entre Colombia y China, el cual se desarrolló del 4 al 11 de marzo de 2021.Y para la declaración del 2021 como el Año Internacional de la Economía Creativa Sostenible que fue financiado por FONTUR y que se efectuó el 18 de marzo en el marco de la Asamblea del Banco Interamericano de Desarrollo.</t>
  </si>
  <si>
    <t xml:space="preserve">Entre el mes de agosto de 2018 y el mes de marzo de 2021 fueron aprobados 107 proyectos ante el Sistema General de Regalías – SGR. El monto total de inversión de estos proyectos asciende a $ 449.000 mil millones de pesos en 24 departamentos: Antioquia, Arauca, Atlántico, Boyacá, Caldas, Caquetá, Casanare, Cauca, Cesar, Chocó, Córdoba, Cundinamarca, Huila, La Guajira, Magdalena, Nariño, Putumayo, Quindío, Risaralda, San Andrés, Santander, Sucre, Tolima y Valle del Cauca.	</t>
  </si>
  <si>
    <t>En marzo se sostuvieron dos reuniones con la Oficina Asesora de Planeación del Ministerio de Cultura para definir indicadores de gestión y presupuestos necesarios para avanzar en la estructuración del Museo Afro dentro de la Delivery Unit.</t>
  </si>
  <si>
    <t>Al cierre del primer trimestre de 2021, logramos cumplir con ajustes, mantenimiento y actualizaciones de los espacios de exhibición y de las áreas comunes para el disfrute de los visitantes del Museo Nacional de Colombia.</t>
  </si>
  <si>
    <t>A marzo se cumplió a cabalidad con la remisión a UNESCO de las postulaciones a la LRPCI de la Humanidad: Sistema de Conocimiento Ancestral de los cuatro pueblos indígenas, Arhuaco, Kankuamo, Kogui, y Wiwa, de la Sierra Nevada de Santa Marta; y de Cuadros Vivos de Galeras, Sucre, las cuales contó con amplia participación comunitaria.</t>
  </si>
  <si>
    <t>Con corte a marzo Se incluyó en LICBIC: Paisaje Cultural de Providencia, Archipiélago de San Andrés, Providencia y Santa Catalina y el Club de Comercio en Bucaramanga.</t>
  </si>
  <si>
    <t>Código: F-OPL-135 
Versión: 0                      
Fecha: 16/07/2020</t>
  </si>
  <si>
    <t>Página 1</t>
  </si>
  <si>
    <t>Dado que las entidades están haciendo el diligenciamiento del FURAG, se requerirá recibir esta información para elaborar el Documento de análisis de información que contrasten los resultados 2020</t>
  </si>
  <si>
    <t>En el mes de marzo se avanzó con la elaboración y radicación de los documentos requeridos para iniciar el proceso contractual con la Imprenta Nacional de Colombia, entidad que realizará la impresión y distribución de los ejemplares de la colección "Historias de la Historia de Colombia". *La serie Leer es mi cuento incluye cada año dos de títulos alusivos al Bicentenario de la Independencia. En tal sentido, en la presente vigencia se imprimirán 400 mil ejemplares  de la obra "La Monja" - "Mi Madrina" escrita por Soledad Acosta de Samper , una de las más destacadas escritoras latinoamericanas de la segunda mitad del siglo XIX, cuenta, de manera hermosa e inteligente, las razones que llevan a una mujer a elegir (o aceptar) la vida conventual: la devoción, el arrepentimiento, la resignación, la bondad. El tema es y ha sido desde siempre asunto de reflexión y controversia. Además, en estas páginas doña Soledad Acosta lo trata con una delicadeza inigualable. Hay en ellas tanta inteligencia, una comprensión tan bella y profunda del alma femenina, tal riqueza de matices, que el lector queda subyugado. El otro texto, “Mi Madrina”, cuenta de manera graciosa, divertida y deliciosa cómo era la vida de los pobladores de Santa Fe de Bogotá a mediados del siglo XIX. Como los mejores cuadros de costumbres de la época, el humor, la simpatía, las buenas maneras literarias constituyen la esencia de este escrito. También se imprimirán 400 mil ejemplares de la obra "Entre usted que se moja", del autor José David Guarín. Se trata de uno de los cuadros de costumbres más divertidos con que cuenta nuestra literatura. Su autor, José David Guarín fue, en su momento, un escritor muy reconocido; colaborador asiduo del periódico El Mosaico de José María Vergara y Vergara, gozó del aprecio, la admiración y la amistad de los más ilustres escritores de la época. Guarín escribió cuadros simpáticos acerca de cómo se vivía en Colombia en el siglo XIX.</t>
  </si>
  <si>
    <t xml:space="preserve">Con corte a 31 de marzo, se ha avanzado en el cronograma de actividades implementación de los dos nuevos servicios de 2020 (Diagnóstico Documento Electrónico y Organización Documentos Electrónicos). Se presenta propuesta "MEJORA DE SERVICIO DE ALQUILER DE DEPÓSITO PARA DOCUMENTOS DE ARCHIVO​", </t>
  </si>
  <si>
    <t>Página 2</t>
  </si>
  <si>
    <t>Página 3</t>
  </si>
  <si>
    <t>Se presentaron los siguientes espectáculos: - "Bach, Mozart, Brahms", concierto de la OSNC, el 4 de marzo, a las 7:30 p.m. - "De ratones y hombres", el 12 y 13 de marzo, a las 7:30 p.m. - "Infinitos", el 19 y 20 de marzo, a las 11 a.m., 3 p.m., 5 p.m. y 7 p.m., y el 21 de marzo, a las 11 a.m., 1 p.m., 3 p.m. y 5 p.m. - "Mozart, sinfonía 41", el 24 de marzo, a las 7:30 p.m. - "Yo he querido gritar", el 26 y 27 de marzo, a las 7:30 p.m.</t>
  </si>
  <si>
    <t>Página 4</t>
  </si>
  <si>
    <t>Página 5</t>
  </si>
  <si>
    <t>Página 6</t>
  </si>
  <si>
    <t>El primer trimestre se formularon los siguientes proyectos en términos de socialización, investigación y museografía para cada una de las Áreas Arqueológicas Protegidas y Parques Arqueológicos reconocidos y/o administradas por el ICANH:
1) Renovación Museo Arqueológico de Tierradentro
2)Casa Museo del Parque Arqueológico de San Agustín
3) Reserva visible
- Contextualización de dos piezas para la franja “Objetos en Contexto” para publicar en las redes sociales del ICANH. 
- Se inició diagramación de una doble página para el catálogo de la exposición temporal “Pura Fibra: tejer pensamiento, pensar tejiendo”. Basado en el material didáctico “El tejido comienza en tus manos, se realizó la diagramación con dibujos y datos cortos, de 16 árboles y plantas a partir de las cuales se producen diferentes tipos de fibras. 
- Publicación en redes sociales de la franja Museos en Tiempos de Pandemia 
- Acompañamiento a toma de fotográficas de una selección de objetos que formarán parte de la exposición permanente del Museo Nacional “Ser y Hacer” 
- Actualización de base de datos de colecciones colombianas 
- Programación de rotaciones de piezas en el Museo Nacional de Colombia
- Acompañamiento a investigadores en la reserva visible 
4) Museo de Oficios Fuerte de san Fernando
5)Museo arqueológico CEA – Putumayo
6)Otros
- Etapa de investigación para presentar propuesta para exposiciones itinerantes en el Parque Arqueológico del Chiribiquete</t>
  </si>
  <si>
    <t>Con corte a 31 de marzo, se recibió la transferencia secundaria de 40,75ml correspondientes a la administración central, periodo 1 al 6 de la extinta TELECOM.</t>
  </si>
  <si>
    <t>Página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</si>
</sst>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 #,##0;[Red]\-&quot;$&quot;\ #,##0"/>
    <numFmt numFmtId="41" formatCode="_-* #,##0_-;\-* #,##0_-;_-* &quot;-&quot;_-;_-@_-"/>
    <numFmt numFmtId="44" formatCode="_-&quot;$&quot;\ * #,##0.00_-;\-&quot;$&quot;\ * #,##0.00_-;_-&quot;$&quot;\ * &quot;-&quot;??_-;_-@_-"/>
    <numFmt numFmtId="43" formatCode="_-* #,##0.00_-;\-* #,##0.00_-;_-* &quot;-&quot;??_-;_-@_-"/>
    <numFmt numFmtId="164" formatCode="&quot;$&quot;#,##0.00;[Red]\-&quot;$&quot;#,##0.00"/>
    <numFmt numFmtId="165" formatCode="_-&quot;$&quot;* #,##0_-;\-&quot;$&quot;* #,##0_-;_-&quot;$&quot;* &quot;-&quot;_-;_-@_-"/>
    <numFmt numFmtId="166" formatCode="_(* #,##0.00_);_(* \(#,##0.00\);_(* &quot;-&quot;??_);_(@_)"/>
    <numFmt numFmtId="167" formatCode="[$-80A]General"/>
    <numFmt numFmtId="168" formatCode="[$-80A]0%"/>
    <numFmt numFmtId="169" formatCode="&quot; &quot;#,##0&quot; &quot;;&quot; (&quot;#,##0&quot;)&quot;;&quot; -&quot;00&quot; &quot;;&quot; &quot;@&quot; &quot;"/>
    <numFmt numFmtId="170" formatCode="&quot; &quot;#,##0.00&quot; &quot;;&quot; (&quot;#,##0.00&quot;)&quot;;&quot; -&quot;#&quot; &quot;;&quot; &quot;@&quot; &quot;"/>
    <numFmt numFmtId="171" formatCode="[$-80A]#,##0"/>
    <numFmt numFmtId="172" formatCode="0.0"/>
    <numFmt numFmtId="173" formatCode="&quot; &quot;#,##0&quot; &quot;;&quot; (&quot;#,##0&quot;)&quot;;&quot; -&quot;#&quot; &quot;;&quot; &quot;@&quot; &quot;"/>
    <numFmt numFmtId="174" formatCode="0.0%"/>
    <numFmt numFmtId="175" formatCode="&quot; &quot;#,##0.00&quot; &quot;;&quot; (&quot;#,##0.00&quot;)&quot;;&quot; -&quot;00&quot; &quot;;&quot; &quot;@&quot; &quot;"/>
    <numFmt numFmtId="176" formatCode="[$-80A]0"/>
    <numFmt numFmtId="177" formatCode="[$-80A]0.0%"/>
    <numFmt numFmtId="178" formatCode="0.000%"/>
    <numFmt numFmtId="179" formatCode="_-* #,##0.00_-;\-* #,##0.00_-;_-* &quot;-&quot;_-;_-@_-"/>
    <numFmt numFmtId="180" formatCode="_-* #,##0.0_-;\-* #,##0.0_-;_-* &quot;-&quot;_-;_-@_-"/>
    <numFmt numFmtId="181" formatCode="#,##0.0"/>
    <numFmt numFmtId="182" formatCode="_-&quot;$&quot;\ * #,##0_-;\-&quot;$&quot;\ * #,##0_-;_-&quot;$&quot;\ * &quot;-&quot;??_-;_-@_-"/>
  </numFmts>
  <fonts count="28" x14ac:knownFonts="1">
    <font>
      <sz val="11"/>
      <color theme="1"/>
      <name val="Calibri"/>
      <family val="2"/>
      <scheme val="minor"/>
    </font>
    <font>
      <sz val="11"/>
      <color theme="1"/>
      <name val="Calibri"/>
      <family val="2"/>
      <scheme val="minor"/>
    </font>
    <font>
      <sz val="11"/>
      <color indexed="8"/>
      <name val="Arial"/>
      <family val="2"/>
    </font>
    <font>
      <b/>
      <sz val="20"/>
      <name val="Arial"/>
      <family val="2"/>
    </font>
    <font>
      <b/>
      <sz val="12"/>
      <name val="Arial"/>
      <family val="2"/>
    </font>
    <font>
      <b/>
      <sz val="18"/>
      <name val="Arial"/>
      <family val="2"/>
    </font>
    <font>
      <b/>
      <sz val="16"/>
      <name val="Arial"/>
      <family val="2"/>
    </font>
    <font>
      <b/>
      <sz val="11"/>
      <name val="Arial"/>
      <family val="2"/>
    </font>
    <font>
      <b/>
      <sz val="11"/>
      <color theme="0"/>
      <name val="Arial"/>
      <family val="2"/>
    </font>
    <font>
      <sz val="11"/>
      <color theme="1"/>
      <name val="Arial"/>
      <family val="2"/>
    </font>
    <font>
      <sz val="11"/>
      <name val="Arial"/>
      <family val="2"/>
    </font>
    <font>
      <sz val="11"/>
      <color rgb="FF000000"/>
      <name val="Calibri"/>
      <family val="2"/>
    </font>
    <font>
      <sz val="10"/>
      <name val="Verdana"/>
      <family val="2"/>
    </font>
    <font>
      <sz val="11"/>
      <color indexed="8"/>
      <name val="Calibri"/>
      <family val="2"/>
    </font>
    <font>
      <sz val="11"/>
      <name val="Calibri"/>
      <family val="2"/>
      <scheme val="minor"/>
    </font>
    <font>
      <sz val="12"/>
      <name val="Arial"/>
      <family val="2"/>
    </font>
    <font>
      <sz val="11"/>
      <color rgb="FF000000"/>
      <name val="Arial"/>
      <family val="2"/>
    </font>
    <font>
      <b/>
      <sz val="11"/>
      <color rgb="FFFF0000"/>
      <name val="Arial"/>
      <family val="2"/>
    </font>
    <font>
      <b/>
      <sz val="12"/>
      <color theme="0"/>
      <name val="Arial"/>
      <family val="2"/>
    </font>
    <font>
      <b/>
      <sz val="12"/>
      <color rgb="FFFFFFFF"/>
      <name val="Calibri"/>
      <family val="2"/>
    </font>
    <font>
      <b/>
      <sz val="12"/>
      <color theme="1"/>
      <name val="Arial"/>
      <family val="2"/>
    </font>
    <font>
      <sz val="8"/>
      <name val="Arial"/>
      <family val="2"/>
    </font>
    <font>
      <sz val="8"/>
      <color theme="1"/>
      <name val="Arial"/>
      <family val="2"/>
    </font>
    <font>
      <b/>
      <sz val="14"/>
      <name val="Arial"/>
      <family val="2"/>
    </font>
    <font>
      <b/>
      <sz val="11"/>
      <color theme="1"/>
      <name val="Calibri"/>
      <family val="2"/>
      <scheme val="minor"/>
    </font>
    <font>
      <b/>
      <sz val="12"/>
      <color rgb="FFFF0000"/>
      <name val="Calibri"/>
      <family val="2"/>
    </font>
    <font>
      <b/>
      <sz val="11"/>
      <color rgb="FF000000"/>
      <name val="Arial"/>
      <family val="2"/>
    </font>
    <font>
      <sz val="8"/>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23">
    <xf numFmtId="0" fontId="0" fillId="0" borderId="0"/>
    <xf numFmtId="166" fontId="1" fillId="0" borderId="0" applyFont="0" applyFill="0" applyBorder="0" applyAlignment="0" applyProtection="0"/>
    <xf numFmtId="9" fontId="1" fillId="0" borderId="0" applyFont="0" applyFill="0" applyBorder="0" applyAlignment="0" applyProtection="0"/>
    <xf numFmtId="167" fontId="11" fillId="0" borderId="0" applyBorder="0" applyProtection="0"/>
    <xf numFmtId="168" fontId="11" fillId="0" borderId="0" applyBorder="0" applyProtection="0"/>
    <xf numFmtId="170" fontId="11" fillId="0" borderId="0" applyBorder="0" applyProtection="0"/>
    <xf numFmtId="43" fontId="1" fillId="0" borderId="0" applyFont="0" applyFill="0" applyBorder="0" applyAlignment="0" applyProtection="0"/>
    <xf numFmtId="0" fontId="12" fillId="0" borderId="0"/>
    <xf numFmtId="9" fontId="1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xf numFmtId="9" fontId="16" fillId="0" borderId="0" applyFont="0" applyFill="0" applyBorder="0" applyAlignment="0" applyProtection="0"/>
    <xf numFmtId="175" fontId="16" fillId="0" borderId="0" applyFont="0" applyFill="0" applyBorder="0" applyAlignment="0" applyProtection="0"/>
    <xf numFmtId="0" fontId="16" fillId="0" borderId="0"/>
    <xf numFmtId="9"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33">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1"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165" fontId="10" fillId="0" borderId="1" xfId="0" applyNumberFormat="1" applyFont="1" applyFill="1" applyBorder="1" applyAlignment="1" applyProtection="1">
      <alignment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xf>
    <xf numFmtId="0" fontId="9" fillId="5" borderId="0" xfId="0" applyFont="1" applyFill="1" applyAlignment="1">
      <alignment horizontal="justify" vertical="center"/>
    </xf>
    <xf numFmtId="0" fontId="5" fillId="0" borderId="7" xfId="0" applyFont="1" applyFill="1" applyBorder="1" applyAlignment="1">
      <alignment horizontal="center" vertical="center" wrapText="1"/>
    </xf>
    <xf numFmtId="0" fontId="10" fillId="0" borderId="14" xfId="0" applyFont="1" applyFill="1" applyBorder="1" applyAlignment="1" applyProtection="1">
      <alignment horizontal="center" vertical="center" wrapText="1"/>
    </xf>
    <xf numFmtId="9" fontId="10" fillId="0" borderId="1" xfId="2" applyFont="1" applyFill="1" applyBorder="1" applyAlignment="1">
      <alignment horizontal="center" vertical="center" wrapText="1"/>
    </xf>
    <xf numFmtId="0" fontId="2" fillId="0" borderId="0" xfId="0" applyFont="1" applyBorder="1" applyAlignment="1">
      <alignment horizontal="center" vertical="center" wrapText="1"/>
    </xf>
    <xf numFmtId="3" fontId="8" fillId="0" borderId="0"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Fill="1" applyAlignment="1">
      <alignment horizontal="justify" vertical="center" wrapText="1"/>
    </xf>
    <xf numFmtId="0" fontId="9" fillId="5" borderId="0" xfId="0" applyFont="1" applyFill="1" applyAlignment="1">
      <alignment horizontal="justify" vertical="center" wrapText="1"/>
    </xf>
    <xf numFmtId="3" fontId="9" fillId="5" borderId="0" xfId="0" applyNumberFormat="1" applyFont="1" applyFill="1" applyAlignment="1">
      <alignment horizontal="justify" vertical="center" wrapText="1"/>
    </xf>
    <xf numFmtId="167" fontId="0" fillId="0" borderId="1" xfId="3" applyFont="1" applyFill="1" applyBorder="1" applyAlignment="1">
      <alignment horizontal="justify" vertical="center" wrapText="1"/>
    </xf>
    <xf numFmtId="9" fontId="9" fillId="0" borderId="0" xfId="2" applyFont="1" applyAlignment="1">
      <alignment horizontal="justify" vertical="center" wrapText="1"/>
    </xf>
    <xf numFmtId="0" fontId="9" fillId="0" borderId="1" xfId="0" applyFont="1" applyFill="1" applyBorder="1" applyAlignment="1">
      <alignment horizontal="justify" vertical="center" wrapText="1"/>
    </xf>
    <xf numFmtId="171" fontId="19" fillId="0" borderId="0" xfId="3" applyNumberFormat="1" applyFont="1" applyAlignment="1">
      <alignment horizontal="center" vertical="center" wrapText="1"/>
    </xf>
    <xf numFmtId="168" fontId="15" fillId="0" borderId="1" xfId="3" applyNumberFormat="1" applyFont="1" applyBorder="1" applyAlignment="1">
      <alignment horizontal="center" vertical="center" wrapText="1"/>
    </xf>
    <xf numFmtId="169" fontId="15" fillId="0" borderId="1" xfId="13" applyNumberFormat="1" applyFont="1" applyFill="1" applyBorder="1" applyAlignment="1">
      <alignment horizontal="center" vertical="center" wrapText="1"/>
    </xf>
    <xf numFmtId="167" fontId="15" fillId="0" borderId="1" xfId="3" applyFont="1" applyBorder="1" applyAlignment="1">
      <alignment vertical="center" wrapText="1"/>
    </xf>
    <xf numFmtId="1" fontId="15" fillId="0" borderId="1" xfId="3" applyNumberFormat="1" applyFont="1" applyBorder="1" applyAlignment="1">
      <alignment horizontal="center" vertical="center" wrapText="1"/>
    </xf>
    <xf numFmtId="177" fontId="15" fillId="0" borderId="1" xfId="3" applyNumberFormat="1" applyFont="1" applyBorder="1" applyAlignment="1">
      <alignment horizontal="center" vertical="center" wrapText="1"/>
    </xf>
    <xf numFmtId="168" fontId="15" fillId="0" borderId="23" xfId="4" applyFont="1" applyBorder="1" applyAlignment="1">
      <alignment horizontal="center" vertical="center" wrapText="1"/>
    </xf>
    <xf numFmtId="167" fontId="0" fillId="0" borderId="0" xfId="3" applyFont="1" applyAlignment="1">
      <alignment horizontal="justify" vertical="center"/>
    </xf>
    <xf numFmtId="164" fontId="0" fillId="0" borderId="0" xfId="3" applyNumberFormat="1" applyFont="1" applyAlignment="1">
      <alignment horizontal="justify" vertical="center"/>
    </xf>
    <xf numFmtId="1" fontId="15" fillId="0" borderId="1" xfId="0" applyNumberFormat="1" applyFont="1" applyBorder="1" applyAlignment="1">
      <alignment horizontal="center" vertical="center" wrapText="1"/>
    </xf>
    <xf numFmtId="9" fontId="10" fillId="0" borderId="1" xfId="2" applyFont="1" applyFill="1" applyBorder="1" applyAlignment="1" applyProtection="1">
      <alignment horizontal="center" vertical="center" wrapText="1"/>
    </xf>
    <xf numFmtId="0" fontId="10" fillId="0" borderId="1" xfId="0" applyFont="1" applyFill="1" applyBorder="1" applyAlignment="1" applyProtection="1">
      <alignment horizontal="justify" vertical="top" wrapText="1"/>
    </xf>
    <xf numFmtId="167" fontId="0" fillId="0" borderId="1" xfId="3" applyFont="1" applyFill="1" applyBorder="1" applyAlignment="1">
      <alignment horizontal="center" vertical="center" wrapText="1"/>
    </xf>
    <xf numFmtId="167" fontId="9" fillId="0" borderId="17" xfId="3" applyFont="1" applyFill="1" applyBorder="1" applyAlignment="1">
      <alignment horizontal="center" vertical="center" wrapText="1"/>
    </xf>
    <xf numFmtId="167" fontId="9" fillId="0" borderId="16" xfId="3" applyFont="1" applyFill="1" applyBorder="1" applyAlignment="1">
      <alignment horizontal="center" vertical="center" wrapText="1"/>
    </xf>
    <xf numFmtId="167" fontId="10" fillId="0" borderId="17" xfId="3" applyFont="1" applyFill="1" applyBorder="1" applyAlignment="1">
      <alignment horizontal="justify" vertical="center" wrapText="1"/>
    </xf>
    <xf numFmtId="167" fontId="9" fillId="0" borderId="17" xfId="3" applyFont="1" applyFill="1" applyBorder="1" applyAlignment="1">
      <alignment horizontal="justify" vertical="center" wrapText="1"/>
    </xf>
    <xf numFmtId="1" fontId="9" fillId="0" borderId="17" xfId="3" applyNumberFormat="1" applyFont="1" applyFill="1" applyBorder="1" applyAlignment="1">
      <alignment horizontal="center" vertical="center" wrapText="1"/>
    </xf>
    <xf numFmtId="1" fontId="9" fillId="0" borderId="16" xfId="3" applyNumberFormat="1" applyFont="1" applyFill="1" applyBorder="1" applyAlignment="1">
      <alignment horizontal="center" vertical="center" wrapText="1"/>
    </xf>
    <xf numFmtId="3" fontId="8" fillId="0" borderId="0" xfId="0" applyNumberFormat="1" applyFont="1" applyFill="1" applyBorder="1" applyAlignment="1">
      <alignment horizontal="justify" vertical="center" wrapText="1"/>
    </xf>
    <xf numFmtId="171" fontId="15" fillId="0" borderId="1" xfId="3" applyNumberFormat="1" applyFont="1" applyFill="1" applyBorder="1" applyAlignment="1">
      <alignment horizontal="center" vertical="center" wrapText="1"/>
    </xf>
    <xf numFmtId="0" fontId="0" fillId="0" borderId="0" xfId="3" applyNumberFormat="1" applyFont="1" applyAlignment="1">
      <alignment horizontal="center" vertical="center"/>
    </xf>
    <xf numFmtId="167" fontId="15" fillId="0" borderId="1" xfId="3" applyFont="1" applyBorder="1" applyAlignment="1">
      <alignment horizontal="center" vertical="center" wrapText="1"/>
    </xf>
    <xf numFmtId="167" fontId="15" fillId="0" borderId="1" xfId="3" applyFont="1" applyBorder="1" applyAlignment="1">
      <alignment horizontal="left" vertical="center" wrapText="1"/>
    </xf>
    <xf numFmtId="9" fontId="4" fillId="9" borderId="25" xfId="15" applyFont="1" applyFill="1" applyBorder="1" applyAlignment="1">
      <alignment horizontal="center" vertical="center" wrapText="1"/>
    </xf>
    <xf numFmtId="9" fontId="15" fillId="0" borderId="1" xfId="15" applyFont="1" applyFill="1" applyBorder="1" applyAlignment="1">
      <alignment horizontal="center" vertical="center" wrapText="1"/>
    </xf>
    <xf numFmtId="0" fontId="16" fillId="0" borderId="0" xfId="14"/>
    <xf numFmtId="171" fontId="17" fillId="6" borderId="1" xfId="3" applyNumberFormat="1" applyFont="1" applyFill="1" applyBorder="1" applyAlignment="1">
      <alignment horizontal="center" vertical="center"/>
    </xf>
    <xf numFmtId="3" fontId="18" fillId="8" borderId="20" xfId="14" applyNumberFormat="1" applyFont="1" applyFill="1" applyBorder="1" applyAlignment="1">
      <alignment horizontal="center" vertical="center" wrapText="1"/>
    </xf>
    <xf numFmtId="3" fontId="4" fillId="7" borderId="20" xfId="14" applyNumberFormat="1" applyFont="1" applyFill="1" applyBorder="1" applyAlignment="1">
      <alignment horizontal="center" vertical="center" wrapText="1"/>
    </xf>
    <xf numFmtId="3" fontId="4" fillId="4" borderId="20" xfId="14" applyNumberFormat="1" applyFont="1" applyFill="1" applyBorder="1" applyAlignment="1">
      <alignment horizontal="center" vertical="center" wrapText="1"/>
    </xf>
    <xf numFmtId="3" fontId="4" fillId="7" borderId="21" xfId="14" applyNumberFormat="1" applyFont="1" applyFill="1" applyBorder="1" applyAlignment="1">
      <alignment horizontal="center" vertical="center" wrapText="1"/>
    </xf>
    <xf numFmtId="3" fontId="18" fillId="3" borderId="20" xfId="0" applyNumberFormat="1" applyFont="1" applyFill="1" applyBorder="1" applyAlignment="1">
      <alignment horizontal="center" vertical="center" wrapText="1"/>
    </xf>
    <xf numFmtId="3" fontId="15" fillId="9" borderId="25" xfId="14" applyNumberFormat="1" applyFont="1" applyFill="1" applyBorder="1" applyAlignment="1">
      <alignment horizontal="center" vertical="center" wrapText="1"/>
    </xf>
    <xf numFmtId="171" fontId="25" fillId="0" borderId="0" xfId="3" applyNumberFormat="1" applyFont="1" applyAlignment="1">
      <alignment horizontal="center" vertical="center" wrapText="1"/>
    </xf>
    <xf numFmtId="3" fontId="4" fillId="6" borderId="20" xfId="0" applyNumberFormat="1" applyFont="1" applyFill="1" applyBorder="1" applyAlignment="1">
      <alignment horizontal="center" vertical="center"/>
    </xf>
    <xf numFmtId="171" fontId="25" fillId="0" borderId="1" xfId="3" applyNumberFormat="1" applyFont="1" applyBorder="1" applyAlignment="1">
      <alignment horizontal="center" vertical="center" wrapText="1"/>
    </xf>
    <xf numFmtId="171" fontId="25" fillId="0" borderId="1" xfId="3" applyNumberFormat="1" applyFont="1" applyBorder="1" applyAlignment="1">
      <alignment horizontal="center" vertical="center"/>
    </xf>
    <xf numFmtId="0" fontId="15" fillId="0" borderId="1" xfId="14" applyFont="1" applyBorder="1" applyAlignment="1">
      <alignment horizontal="center" vertical="center"/>
    </xf>
    <xf numFmtId="167" fontId="15" fillId="0" borderId="1" xfId="3" applyFont="1" applyBorder="1" applyAlignment="1">
      <alignment horizontal="justify" vertical="center"/>
    </xf>
    <xf numFmtId="167" fontId="15" fillId="0" borderId="1" xfId="3" applyFont="1" applyBorder="1" applyAlignment="1">
      <alignment horizontal="left" vertical="center"/>
    </xf>
    <xf numFmtId="167" fontId="15" fillId="0" borderId="1" xfId="3" applyFont="1" applyBorder="1" applyAlignment="1">
      <alignment horizontal="center" vertical="center"/>
    </xf>
    <xf numFmtId="167" fontId="15" fillId="0" borderId="22" xfId="3" applyFont="1" applyBorder="1" applyAlignment="1">
      <alignment horizontal="center" vertical="center"/>
    </xf>
    <xf numFmtId="9" fontId="15" fillId="0" borderId="1" xfId="3" applyNumberFormat="1" applyFont="1" applyBorder="1" applyAlignment="1">
      <alignment horizontal="center" vertical="center"/>
    </xf>
    <xf numFmtId="0" fontId="15" fillId="0" borderId="0" xfId="14" applyFont="1" applyAlignment="1">
      <alignment horizontal="center" vertical="center"/>
    </xf>
    <xf numFmtId="0" fontId="15" fillId="0" borderId="1" xfId="14" applyFont="1" applyBorder="1" applyAlignment="1">
      <alignment vertical="center"/>
    </xf>
    <xf numFmtId="0" fontId="6" fillId="0" borderId="1" xfId="14" applyFont="1" applyBorder="1" applyAlignment="1">
      <alignment horizontal="center" vertical="top"/>
    </xf>
    <xf numFmtId="0" fontId="15" fillId="0" borderId="0" xfId="14" applyFont="1" applyAlignment="1">
      <alignment vertical="center"/>
    </xf>
    <xf numFmtId="9" fontId="15" fillId="0" borderId="1" xfId="15" applyFont="1" applyFill="1" applyBorder="1" applyAlignment="1">
      <alignment horizontal="center" vertical="center"/>
    </xf>
    <xf numFmtId="9" fontId="15" fillId="0" borderId="22" xfId="15" applyFont="1" applyFill="1" applyBorder="1" applyAlignment="1">
      <alignment horizontal="center" vertical="center"/>
    </xf>
    <xf numFmtId="169" fontId="15" fillId="0" borderId="1" xfId="13" applyNumberFormat="1" applyFont="1" applyFill="1" applyBorder="1" applyAlignment="1">
      <alignment horizontal="center" vertical="center"/>
    </xf>
    <xf numFmtId="9" fontId="15" fillId="0" borderId="1" xfId="13" applyNumberFormat="1" applyFont="1" applyFill="1" applyBorder="1" applyAlignment="1">
      <alignment horizontal="center" vertical="center"/>
    </xf>
    <xf numFmtId="167" fontId="15" fillId="0" borderId="1" xfId="3" applyFont="1" applyBorder="1" applyAlignment="1">
      <alignment vertical="center"/>
    </xf>
    <xf numFmtId="168" fontId="15" fillId="0" borderId="1" xfId="4" applyFont="1" applyBorder="1" applyAlignment="1">
      <alignment horizontal="center" vertical="center"/>
    </xf>
    <xf numFmtId="168" fontId="15" fillId="0" borderId="22" xfId="4" applyFont="1" applyBorder="1" applyAlignment="1">
      <alignment horizontal="center" vertical="center"/>
    </xf>
    <xf numFmtId="9" fontId="15" fillId="0" borderId="1" xfId="4" applyNumberFormat="1" applyFont="1" applyBorder="1" applyAlignment="1">
      <alignment horizontal="center" vertical="center"/>
    </xf>
    <xf numFmtId="3" fontId="15" fillId="0" borderId="1" xfId="4" applyNumberFormat="1" applyFont="1" applyBorder="1" applyAlignment="1">
      <alignment horizontal="center" vertical="center"/>
    </xf>
    <xf numFmtId="168" fontId="15" fillId="0" borderId="1" xfId="3" applyNumberFormat="1" applyFont="1" applyBorder="1" applyAlignment="1">
      <alignment horizontal="center" vertical="center"/>
    </xf>
    <xf numFmtId="168" fontId="15" fillId="0" borderId="22" xfId="3" applyNumberFormat="1" applyFont="1" applyBorder="1" applyAlignment="1">
      <alignment horizontal="center" vertical="center"/>
    </xf>
    <xf numFmtId="167" fontId="15" fillId="0" borderId="7" xfId="3" applyFont="1" applyBorder="1" applyAlignment="1">
      <alignment horizontal="left" vertical="center" wrapText="1"/>
    </xf>
    <xf numFmtId="0" fontId="15" fillId="10" borderId="1" xfId="14" applyFont="1" applyFill="1" applyBorder="1" applyAlignment="1">
      <alignment horizontal="center" vertical="center"/>
    </xf>
    <xf numFmtId="167" fontId="15" fillId="10" borderId="1" xfId="3" applyFont="1" applyFill="1" applyBorder="1" applyAlignment="1">
      <alignment vertical="center" wrapText="1"/>
    </xf>
    <xf numFmtId="167" fontId="15" fillId="10" borderId="1" xfId="3" applyFont="1" applyFill="1" applyBorder="1" applyAlignment="1">
      <alignment horizontal="left" vertical="center"/>
    </xf>
    <xf numFmtId="167" fontId="15" fillId="10" borderId="1" xfId="3" applyFont="1" applyFill="1" applyBorder="1" applyAlignment="1">
      <alignment horizontal="center" vertical="center"/>
    </xf>
    <xf numFmtId="167" fontId="15" fillId="10" borderId="22" xfId="3" applyFont="1" applyFill="1" applyBorder="1" applyAlignment="1">
      <alignment horizontal="center" vertical="center"/>
    </xf>
    <xf numFmtId="167" fontId="15" fillId="10" borderId="1" xfId="3" applyFont="1" applyFill="1" applyBorder="1" applyAlignment="1">
      <alignment horizontal="center" vertical="center" wrapText="1"/>
    </xf>
    <xf numFmtId="167" fontId="15" fillId="10" borderId="1" xfId="3" applyFont="1" applyFill="1" applyBorder="1" applyAlignment="1">
      <alignment vertical="center"/>
    </xf>
    <xf numFmtId="9" fontId="15" fillId="10" borderId="1" xfId="3" applyNumberFormat="1" applyFont="1" applyFill="1" applyBorder="1" applyAlignment="1">
      <alignment horizontal="center" vertical="center"/>
    </xf>
    <xf numFmtId="0" fontId="15" fillId="10" borderId="0" xfId="14" applyFont="1" applyFill="1" applyAlignment="1">
      <alignment horizontal="center" vertical="center"/>
    </xf>
    <xf numFmtId="0" fontId="15" fillId="10" borderId="1" xfId="14" applyFont="1" applyFill="1" applyBorder="1" applyAlignment="1">
      <alignment vertical="center"/>
    </xf>
    <xf numFmtId="0" fontId="6" fillId="10" borderId="1" xfId="14" applyFont="1" applyFill="1" applyBorder="1" applyAlignment="1">
      <alignment horizontal="center" vertical="top"/>
    </xf>
    <xf numFmtId="0" fontId="15" fillId="10" borderId="0" xfId="14" applyFont="1" applyFill="1" applyAlignment="1">
      <alignment vertical="center"/>
    </xf>
    <xf numFmtId="176" fontId="15" fillId="0" borderId="1" xfId="3" applyNumberFormat="1" applyFont="1" applyBorder="1" applyAlignment="1">
      <alignment horizontal="center" vertical="center"/>
    </xf>
    <xf numFmtId="176" fontId="15" fillId="0" borderId="22" xfId="3" applyNumberFormat="1" applyFont="1" applyBorder="1" applyAlignment="1">
      <alignment horizontal="center" vertical="center"/>
    </xf>
    <xf numFmtId="1" fontId="15" fillId="0" borderId="1" xfId="3" applyNumberFormat="1" applyFont="1" applyBorder="1" applyAlignment="1">
      <alignment horizontal="center" vertical="center"/>
    </xf>
    <xf numFmtId="1" fontId="15" fillId="0" borderId="22" xfId="3" applyNumberFormat="1" applyFont="1" applyBorder="1" applyAlignment="1">
      <alignment horizontal="center" vertical="center"/>
    </xf>
    <xf numFmtId="0" fontId="15" fillId="0" borderId="11" xfId="14" applyFont="1" applyBorder="1" applyAlignment="1">
      <alignment vertical="center"/>
    </xf>
    <xf numFmtId="177" fontId="15" fillId="0" borderId="1" xfId="3" applyNumberFormat="1" applyFont="1" applyBorder="1" applyAlignment="1">
      <alignment horizontal="center" vertical="center"/>
    </xf>
    <xf numFmtId="177" fontId="15" fillId="0" borderId="22" xfId="3" applyNumberFormat="1" applyFont="1" applyBorder="1" applyAlignment="1">
      <alignment horizontal="center" vertical="center"/>
    </xf>
    <xf numFmtId="0" fontId="15" fillId="0" borderId="15" xfId="14" applyFont="1" applyBorder="1" applyAlignment="1">
      <alignment vertical="center"/>
    </xf>
    <xf numFmtId="9" fontId="15" fillId="0" borderId="22" xfId="3" applyNumberFormat="1" applyFont="1" applyBorder="1" applyAlignment="1">
      <alignment horizontal="center" vertical="center"/>
    </xf>
    <xf numFmtId="167" fontId="15" fillId="0" borderId="23" xfId="3" applyFont="1" applyBorder="1" applyAlignment="1">
      <alignment horizontal="justify" vertical="center"/>
    </xf>
    <xf numFmtId="167" fontId="15" fillId="0" borderId="23" xfId="3" applyFont="1" applyBorder="1" applyAlignment="1">
      <alignment horizontal="left" vertical="center"/>
    </xf>
    <xf numFmtId="168" fontId="15" fillId="0" borderId="23" xfId="4" applyFont="1" applyBorder="1" applyAlignment="1">
      <alignment horizontal="center" vertical="center"/>
    </xf>
    <xf numFmtId="168" fontId="15" fillId="0" borderId="24" xfId="4" applyFont="1" applyBorder="1" applyAlignment="1">
      <alignment horizontal="center" vertical="center"/>
    </xf>
    <xf numFmtId="9" fontId="15" fillId="0" borderId="23" xfId="4" applyNumberFormat="1" applyFont="1" applyBorder="1" applyAlignment="1">
      <alignment horizontal="center" vertical="center"/>
    </xf>
    <xf numFmtId="0" fontId="16" fillId="0" borderId="9" xfId="14" applyBorder="1" applyAlignment="1">
      <alignment horizontal="justify" vertical="center"/>
    </xf>
    <xf numFmtId="0" fontId="16" fillId="0" borderId="0" xfId="14" applyAlignment="1">
      <alignment horizontal="center"/>
    </xf>
    <xf numFmtId="0" fontId="20" fillId="0" borderId="3" xfId="14" applyFont="1" applyBorder="1" applyAlignment="1">
      <alignment horizontal="center" vertical="center"/>
    </xf>
    <xf numFmtId="6" fontId="16" fillId="0" borderId="0" xfId="14" applyNumberFormat="1"/>
    <xf numFmtId="178" fontId="16" fillId="0" borderId="0" xfId="14" applyNumberFormat="1"/>
    <xf numFmtId="0" fontId="4" fillId="0" borderId="1" xfId="14" applyFont="1" applyBorder="1" applyAlignment="1">
      <alignment horizontal="center" vertical="center"/>
    </xf>
    <xf numFmtId="0" fontId="16" fillId="0" borderId="1" xfId="14" applyBorder="1" applyAlignment="1">
      <alignment horizontal="center" vertical="center"/>
    </xf>
    <xf numFmtId="9" fontId="16" fillId="0" borderId="0" xfId="14" applyNumberFormat="1"/>
    <xf numFmtId="0" fontId="24" fillId="0" borderId="1" xfId="0" applyFont="1" applyBorder="1" applyAlignment="1">
      <alignment horizontal="center"/>
    </xf>
    <xf numFmtId="0" fontId="26" fillId="0" borderId="1" xfId="14" applyFont="1" applyBorder="1" applyAlignment="1">
      <alignment horizontal="center"/>
    </xf>
    <xf numFmtId="0" fontId="15" fillId="6" borderId="1" xfId="14" applyFont="1" applyFill="1" applyBorder="1" applyAlignment="1">
      <alignment horizontal="center" vertical="center"/>
    </xf>
    <xf numFmtId="167" fontId="15" fillId="6" borderId="1" xfId="3" applyFont="1" applyFill="1" applyBorder="1" applyAlignment="1">
      <alignment horizontal="justify" vertical="center"/>
    </xf>
    <xf numFmtId="167" fontId="15" fillId="6" borderId="1" xfId="3" applyFont="1" applyFill="1" applyBorder="1" applyAlignment="1">
      <alignment horizontal="left" vertical="center"/>
    </xf>
    <xf numFmtId="167" fontId="15" fillId="6" borderId="1" xfId="3" applyFont="1" applyFill="1" applyBorder="1" applyAlignment="1">
      <alignment horizontal="center" vertical="center"/>
    </xf>
    <xf numFmtId="167" fontId="15" fillId="6" borderId="22" xfId="3" applyFont="1" applyFill="1" applyBorder="1" applyAlignment="1">
      <alignment horizontal="center" vertical="center"/>
    </xf>
    <xf numFmtId="167" fontId="15" fillId="6" borderId="1" xfId="3" applyFont="1" applyFill="1" applyBorder="1" applyAlignment="1">
      <alignment horizontal="center" vertical="center" wrapText="1"/>
    </xf>
    <xf numFmtId="9" fontId="15" fillId="6" borderId="1" xfId="3" applyNumberFormat="1" applyFont="1" applyFill="1" applyBorder="1" applyAlignment="1">
      <alignment horizontal="center" vertical="center"/>
    </xf>
    <xf numFmtId="0" fontId="15" fillId="6" borderId="0" xfId="14" applyFont="1" applyFill="1" applyAlignment="1">
      <alignment horizontal="center" vertical="center"/>
    </xf>
    <xf numFmtId="0" fontId="15" fillId="6" borderId="1" xfId="14" applyFont="1" applyFill="1" applyBorder="1" applyAlignment="1">
      <alignment vertical="center"/>
    </xf>
    <xf numFmtId="0" fontId="6" fillId="6" borderId="1" xfId="14" applyFont="1" applyFill="1" applyBorder="1" applyAlignment="1">
      <alignment horizontal="center" vertical="top"/>
    </xf>
    <xf numFmtId="0" fontId="15" fillId="6" borderId="0" xfId="14" applyFont="1" applyFill="1" applyAlignment="1">
      <alignment vertical="center"/>
    </xf>
    <xf numFmtId="167" fontId="15" fillId="6" borderId="1" xfId="3" applyFont="1" applyFill="1" applyBorder="1" applyAlignment="1">
      <alignment vertical="center"/>
    </xf>
    <xf numFmtId="168" fontId="15" fillId="6" borderId="1" xfId="4" applyFont="1" applyFill="1" applyBorder="1" applyAlignment="1">
      <alignment horizontal="center" vertical="center"/>
    </xf>
    <xf numFmtId="168" fontId="15" fillId="6" borderId="22" xfId="4" applyFont="1" applyFill="1" applyBorder="1" applyAlignment="1">
      <alignment horizontal="center" vertical="center"/>
    </xf>
    <xf numFmtId="168" fontId="15" fillId="6" borderId="1" xfId="4" applyFont="1" applyFill="1" applyBorder="1" applyAlignment="1">
      <alignment horizontal="center" vertical="center" wrapText="1"/>
    </xf>
    <xf numFmtId="9" fontId="15" fillId="6" borderId="1" xfId="4" applyNumberFormat="1" applyFont="1" applyFill="1" applyBorder="1" applyAlignment="1">
      <alignment horizontal="center" vertical="center"/>
    </xf>
    <xf numFmtId="167" fontId="15" fillId="6" borderId="11" xfId="3" applyFont="1" applyFill="1" applyBorder="1" applyAlignment="1">
      <alignment horizontal="left" vertical="center" wrapText="1"/>
    </xf>
    <xf numFmtId="3" fontId="15" fillId="6" borderId="1" xfId="4" applyNumberFormat="1" applyFont="1" applyFill="1" applyBorder="1" applyAlignment="1">
      <alignment horizontal="center" vertical="center"/>
    </xf>
    <xf numFmtId="3" fontId="15" fillId="6" borderId="22" xfId="4" applyNumberFormat="1" applyFont="1" applyFill="1" applyBorder="1" applyAlignment="1">
      <alignment horizontal="center" vertical="center"/>
    </xf>
    <xf numFmtId="169" fontId="15" fillId="6" borderId="1" xfId="13" applyNumberFormat="1" applyFont="1" applyFill="1" applyBorder="1" applyAlignment="1">
      <alignment horizontal="center" vertical="center" wrapText="1"/>
    </xf>
    <xf numFmtId="167" fontId="0" fillId="0" borderId="1" xfId="3" applyFont="1" applyFill="1" applyBorder="1" applyAlignment="1">
      <alignment horizontal="center" vertical="center"/>
    </xf>
    <xf numFmtId="0" fontId="9" fillId="0" borderId="0" xfId="0" applyFont="1" applyFill="1" applyAlignment="1">
      <alignment horizontal="center" vertical="center"/>
    </xf>
    <xf numFmtId="168" fontId="15" fillId="6" borderId="1" xfId="3" applyNumberFormat="1" applyFont="1" applyFill="1" applyBorder="1" applyAlignment="1">
      <alignment horizontal="center" vertical="center"/>
    </xf>
    <xf numFmtId="168" fontId="15" fillId="6" borderId="22" xfId="3" applyNumberFormat="1" applyFont="1" applyFill="1" applyBorder="1" applyAlignment="1">
      <alignment horizontal="center" vertical="center"/>
    </xf>
    <xf numFmtId="168" fontId="15" fillId="6" borderId="1" xfId="3" applyNumberFormat="1" applyFont="1" applyFill="1" applyBorder="1" applyAlignment="1">
      <alignment horizontal="center" vertical="center" wrapText="1"/>
    </xf>
    <xf numFmtId="171" fontId="15" fillId="6" borderId="1" xfId="3" applyNumberFormat="1" applyFont="1" applyFill="1" applyBorder="1" applyAlignment="1">
      <alignment horizontal="center" vertical="center"/>
    </xf>
    <xf numFmtId="171" fontId="15" fillId="6" borderId="22" xfId="3" applyNumberFormat="1" applyFont="1" applyFill="1" applyBorder="1" applyAlignment="1">
      <alignment horizontal="center" vertical="center"/>
    </xf>
    <xf numFmtId="171" fontId="15" fillId="6" borderId="1" xfId="3" applyNumberFormat="1" applyFont="1" applyFill="1" applyBorder="1" applyAlignment="1">
      <alignment horizontal="center" vertical="center" wrapText="1"/>
    </xf>
    <xf numFmtId="167" fontId="15" fillId="6" borderId="1" xfId="3" applyFont="1" applyFill="1" applyBorder="1" applyAlignment="1">
      <alignment horizontal="left" vertical="center" wrapText="1"/>
    </xf>
    <xf numFmtId="167" fontId="15" fillId="6" borderId="1" xfId="3" applyFont="1" applyFill="1" applyBorder="1" applyAlignment="1">
      <alignment vertical="center" wrapText="1"/>
    </xf>
    <xf numFmtId="167" fontId="15" fillId="6" borderId="1" xfId="4" applyNumberFormat="1" applyFont="1" applyFill="1" applyBorder="1" applyAlignment="1">
      <alignment horizontal="center" vertical="center"/>
    </xf>
    <xf numFmtId="167" fontId="15" fillId="6" borderId="22" xfId="4" applyNumberFormat="1" applyFont="1" applyFill="1" applyBorder="1" applyAlignment="1">
      <alignment horizontal="center" vertical="center"/>
    </xf>
    <xf numFmtId="174" fontId="15" fillId="6" borderId="1" xfId="3" applyNumberFormat="1" applyFont="1" applyFill="1" applyBorder="1" applyAlignment="1">
      <alignment horizontal="center" vertical="center"/>
    </xf>
    <xf numFmtId="169" fontId="15" fillId="6" borderId="1" xfId="13" applyNumberFormat="1" applyFont="1" applyFill="1" applyBorder="1" applyAlignment="1">
      <alignment horizontal="center" vertical="center"/>
    </xf>
    <xf numFmtId="169" fontId="15" fillId="6" borderId="22" xfId="13" applyNumberFormat="1" applyFont="1" applyFill="1" applyBorder="1" applyAlignment="1">
      <alignment horizontal="center" vertical="center"/>
    </xf>
    <xf numFmtId="9" fontId="15" fillId="6" borderId="1" xfId="13" applyNumberFormat="1" applyFont="1" applyFill="1" applyBorder="1" applyAlignment="1">
      <alignment horizontal="center" vertical="center"/>
    </xf>
    <xf numFmtId="172" fontId="15" fillId="6" borderId="1" xfId="3" applyNumberFormat="1" applyFont="1" applyFill="1" applyBorder="1" applyAlignment="1">
      <alignment horizontal="center" vertical="center"/>
    </xf>
    <xf numFmtId="167" fontId="15" fillId="6" borderId="15" xfId="3" applyFont="1" applyFill="1" applyBorder="1" applyAlignment="1">
      <alignment horizontal="left" vertical="center" wrapText="1"/>
    </xf>
    <xf numFmtId="173" fontId="15" fillId="6" borderId="1" xfId="5" applyNumberFormat="1" applyFont="1" applyFill="1" applyBorder="1" applyAlignment="1">
      <alignment horizontal="center" vertical="center"/>
    </xf>
    <xf numFmtId="173" fontId="15" fillId="6" borderId="22" xfId="5" applyNumberFormat="1" applyFont="1" applyFill="1" applyBorder="1" applyAlignment="1">
      <alignment horizontal="center" vertical="center"/>
    </xf>
    <xf numFmtId="173" fontId="15" fillId="6" borderId="1" xfId="5" applyNumberFormat="1" applyFont="1" applyFill="1" applyBorder="1" applyAlignment="1">
      <alignment horizontal="center" vertical="center" wrapText="1"/>
    </xf>
    <xf numFmtId="9" fontId="15" fillId="6" borderId="1" xfId="5" applyNumberFormat="1" applyFont="1" applyFill="1" applyBorder="1" applyAlignment="1">
      <alignment horizontal="center" vertical="center"/>
    </xf>
    <xf numFmtId="9" fontId="10" fillId="0" borderId="1" xfId="2" applyFont="1" applyFill="1" applyBorder="1" applyAlignment="1">
      <alignment horizontal="justify" vertical="top" wrapText="1"/>
    </xf>
    <xf numFmtId="9" fontId="10" fillId="0" borderId="1" xfId="2" applyFont="1" applyFill="1" applyBorder="1" applyAlignment="1" applyProtection="1">
      <alignment horizontal="justify" vertical="top" wrapText="1"/>
    </xf>
    <xf numFmtId="167" fontId="9" fillId="0" borderId="1" xfId="3" applyFont="1" applyFill="1" applyBorder="1" applyAlignment="1">
      <alignment horizontal="justify" vertical="center" wrapText="1"/>
    </xf>
    <xf numFmtId="0" fontId="9" fillId="0" borderId="1" xfId="0" applyFont="1" applyFill="1" applyBorder="1" applyAlignment="1">
      <alignment horizontal="justify" vertical="top" wrapText="1"/>
    </xf>
    <xf numFmtId="168" fontId="15" fillId="0" borderId="1" xfId="4" applyFont="1" applyFill="1" applyBorder="1" applyAlignment="1">
      <alignment horizontal="center" vertical="center" wrapText="1"/>
    </xf>
    <xf numFmtId="171" fontId="15" fillId="0" borderId="1" xfId="3" applyNumberFormat="1" applyFont="1" applyFill="1" applyBorder="1" applyAlignment="1">
      <alignment horizontal="center" vertical="center"/>
    </xf>
    <xf numFmtId="168" fontId="15" fillId="0" borderId="1" xfId="4" applyFont="1" applyFill="1" applyBorder="1" applyAlignment="1">
      <alignment horizontal="center" vertical="center"/>
    </xf>
    <xf numFmtId="167" fontId="15" fillId="0" borderId="1" xfId="3" applyFont="1" applyFill="1" applyBorder="1" applyAlignment="1">
      <alignment horizontal="center" vertical="center"/>
    </xf>
    <xf numFmtId="168" fontId="9" fillId="0" borderId="1" xfId="4" applyFont="1" applyFill="1" applyBorder="1" applyAlignment="1">
      <alignment horizontal="justify" vertical="top" wrapText="1"/>
    </xf>
    <xf numFmtId="172" fontId="15" fillId="0" borderId="1" xfId="3" applyNumberFormat="1" applyFont="1" applyFill="1" applyBorder="1" applyAlignment="1">
      <alignment horizontal="center" vertical="center"/>
    </xf>
    <xf numFmtId="172" fontId="15" fillId="0" borderId="1" xfId="3" applyNumberFormat="1" applyFont="1" applyFill="1" applyBorder="1" applyAlignment="1">
      <alignment horizontal="center" vertical="center" wrapText="1"/>
    </xf>
    <xf numFmtId="167" fontId="15" fillId="0" borderId="1" xfId="3" applyFont="1" applyFill="1" applyBorder="1" applyAlignment="1">
      <alignment horizontal="center" vertical="center" wrapText="1"/>
    </xf>
    <xf numFmtId="167" fontId="10" fillId="0" borderId="1" xfId="3" applyFont="1" applyFill="1" applyBorder="1" applyAlignment="1">
      <alignment horizontal="justify" vertical="top" wrapText="1"/>
    </xf>
    <xf numFmtId="0" fontId="10" fillId="0" borderId="1" xfId="0" applyFont="1" applyFill="1" applyBorder="1" applyAlignment="1" applyProtection="1">
      <alignment vertical="center" wrapText="1"/>
    </xf>
    <xf numFmtId="17" fontId="16" fillId="0" borderId="0" xfId="14" applyNumberFormat="1"/>
    <xf numFmtId="41" fontId="16" fillId="0" borderId="0" xfId="10" applyFont="1"/>
    <xf numFmtId="165" fontId="10" fillId="0" borderId="1" xfId="0" applyNumberFormat="1" applyFont="1" applyFill="1" applyBorder="1" applyAlignment="1" applyProtection="1">
      <alignment horizontal="justify" vertical="center" wrapText="1"/>
    </xf>
    <xf numFmtId="168" fontId="15" fillId="0" borderId="1" xfId="4" applyFont="1" applyBorder="1" applyAlignment="1">
      <alignment horizontal="center" vertical="center" wrapText="1"/>
    </xf>
    <xf numFmtId="171" fontId="15" fillId="0" borderId="1" xfId="3" applyNumberFormat="1" applyFont="1" applyBorder="1" applyAlignment="1">
      <alignment horizontal="center" vertical="center" wrapText="1"/>
    </xf>
    <xf numFmtId="173" fontId="15" fillId="0" borderId="1" xfId="5" applyNumberFormat="1" applyFont="1" applyBorder="1" applyAlignment="1">
      <alignment horizontal="center" vertical="center" wrapText="1"/>
    </xf>
    <xf numFmtId="167" fontId="15" fillId="0" borderId="11" xfId="3" applyFont="1" applyBorder="1" applyAlignment="1">
      <alignment horizontal="left" vertical="center" wrapText="1"/>
    </xf>
    <xf numFmtId="3" fontId="15" fillId="0" borderId="22" xfId="4" applyNumberFormat="1" applyFont="1" applyBorder="1" applyAlignment="1">
      <alignment horizontal="center" vertical="center"/>
    </xf>
    <xf numFmtId="167" fontId="15" fillId="0" borderId="1" xfId="4" applyNumberFormat="1" applyFont="1" applyBorder="1" applyAlignment="1">
      <alignment horizontal="center" vertical="center"/>
    </xf>
    <xf numFmtId="167" fontId="15" fillId="0" borderId="22" xfId="4" applyNumberFormat="1" applyFont="1" applyBorder="1" applyAlignment="1">
      <alignment horizontal="center" vertical="center"/>
    </xf>
    <xf numFmtId="172" fontId="15" fillId="0" borderId="1" xfId="3" applyNumberFormat="1" applyFont="1" applyBorder="1" applyAlignment="1">
      <alignment horizontal="center" vertical="center"/>
    </xf>
    <xf numFmtId="171" fontId="15" fillId="0" borderId="1" xfId="3" applyNumberFormat="1" applyFont="1" applyBorder="1" applyAlignment="1">
      <alignment horizontal="center" vertical="center"/>
    </xf>
    <xf numFmtId="171" fontId="15" fillId="0" borderId="22" xfId="3" applyNumberFormat="1" applyFont="1" applyBorder="1" applyAlignment="1">
      <alignment horizontal="center" vertical="center"/>
    </xf>
    <xf numFmtId="167" fontId="15" fillId="0" borderId="15" xfId="3" applyFont="1" applyBorder="1" applyAlignment="1">
      <alignment horizontal="left" vertical="center" wrapText="1"/>
    </xf>
    <xf numFmtId="174" fontId="15" fillId="0" borderId="1" xfId="3" applyNumberFormat="1" applyFont="1" applyBorder="1" applyAlignment="1">
      <alignment horizontal="center" vertical="center"/>
    </xf>
    <xf numFmtId="173" fontId="15" fillId="0" borderId="1" xfId="5" applyNumberFormat="1" applyFont="1" applyBorder="1" applyAlignment="1">
      <alignment horizontal="center" vertical="center"/>
    </xf>
    <xf numFmtId="173" fontId="15" fillId="0" borderId="22" xfId="5" applyNumberFormat="1" applyFont="1" applyBorder="1" applyAlignment="1">
      <alignment horizontal="center" vertical="center"/>
    </xf>
    <xf numFmtId="9" fontId="15" fillId="0" borderId="1" xfId="5" applyNumberFormat="1" applyFont="1" applyBorder="1" applyAlignment="1">
      <alignment horizontal="center" vertical="center"/>
    </xf>
    <xf numFmtId="169" fontId="15" fillId="0" borderId="22" xfId="13" applyNumberFormat="1" applyFont="1" applyFill="1" applyBorder="1" applyAlignment="1">
      <alignment horizontal="center" vertical="center"/>
    </xf>
    <xf numFmtId="171" fontId="19" fillId="0" borderId="0" xfId="3" applyNumberFormat="1" applyFont="1" applyAlignment="1">
      <alignment horizontal="left" vertical="center" wrapText="1"/>
    </xf>
    <xf numFmtId="0" fontId="15" fillId="0" borderId="0" xfId="14" applyFont="1" applyAlignment="1">
      <alignment horizontal="left" vertical="center"/>
    </xf>
    <xf numFmtId="0" fontId="16" fillId="0" borderId="0" xfId="14" applyAlignment="1">
      <alignment horizontal="left"/>
    </xf>
    <xf numFmtId="9" fontId="10" fillId="0" borderId="7" xfId="2" applyFont="1" applyFill="1" applyBorder="1" applyAlignment="1">
      <alignment horizontal="center" vertical="center" wrapText="1"/>
    </xf>
    <xf numFmtId="171" fontId="17" fillId="6" borderId="1" xfId="3" applyNumberFormat="1" applyFont="1" applyFill="1" applyBorder="1" applyAlignment="1">
      <alignment horizontal="center" vertical="center" wrapText="1"/>
    </xf>
    <xf numFmtId="168" fontId="0" fillId="0" borderId="7" xfId="3" applyNumberFormat="1" applyFont="1" applyFill="1" applyBorder="1" applyAlignment="1">
      <alignment horizontal="center" vertical="center" wrapText="1"/>
    </xf>
    <xf numFmtId="9" fontId="10" fillId="0" borderId="7" xfId="2" applyFont="1" applyFill="1" applyBorder="1" applyAlignment="1" applyProtection="1">
      <alignment horizontal="center" vertical="center" wrapText="1"/>
    </xf>
    <xf numFmtId="168" fontId="0" fillId="0" borderId="1" xfId="3" applyNumberFormat="1" applyFont="1" applyFill="1" applyBorder="1" applyAlignment="1">
      <alignment horizontal="center" vertical="center" wrapText="1"/>
    </xf>
    <xf numFmtId="9" fontId="1" fillId="0" borderId="1" xfId="2" applyFill="1" applyBorder="1" applyAlignment="1">
      <alignment horizontal="center" vertical="center" wrapText="1"/>
    </xf>
    <xf numFmtId="9" fontId="10" fillId="0" borderId="1" xfId="0" applyNumberFormat="1" applyFont="1" applyFill="1" applyBorder="1" applyAlignment="1">
      <alignment horizontal="center" vertical="center" wrapText="1"/>
    </xf>
    <xf numFmtId="41" fontId="10" fillId="0" borderId="1" xfId="10" applyFont="1" applyFill="1" applyBorder="1" applyAlignment="1">
      <alignment horizontal="center" vertical="center" wrapText="1"/>
    </xf>
    <xf numFmtId="41" fontId="16" fillId="0" borderId="1" xfId="10" applyFont="1" applyFill="1" applyBorder="1" applyAlignment="1">
      <alignment horizontal="center" vertical="center" wrapText="1"/>
    </xf>
    <xf numFmtId="9" fontId="10" fillId="0" borderId="1" xfId="2" applyFont="1" applyFill="1" applyBorder="1" applyAlignment="1">
      <alignment horizontal="justify" vertical="center" wrapText="1"/>
    </xf>
    <xf numFmtId="9" fontId="9" fillId="0" borderId="0" xfId="0" applyNumberFormat="1" applyFont="1" applyFill="1" applyAlignment="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wrapText="1"/>
    </xf>
    <xf numFmtId="168" fontId="0" fillId="0" borderId="0" xfId="4" applyFont="1" applyFill="1" applyBorder="1" applyAlignment="1">
      <alignment horizontal="center" vertical="center"/>
    </xf>
    <xf numFmtId="168" fontId="0" fillId="0" borderId="0" xfId="4" applyFont="1" applyFill="1" applyBorder="1" applyAlignment="1">
      <alignment horizontal="justify" vertical="top" wrapText="1"/>
    </xf>
    <xf numFmtId="0" fontId="10" fillId="0" borderId="0" xfId="0" applyFont="1" applyFill="1" applyBorder="1" applyAlignment="1" applyProtection="1">
      <alignment vertical="center" wrapText="1"/>
    </xf>
    <xf numFmtId="41" fontId="10" fillId="0" borderId="0" xfId="10" applyFont="1" applyFill="1" applyBorder="1" applyAlignment="1">
      <alignment horizontal="center" vertical="center" wrapText="1"/>
    </xf>
    <xf numFmtId="3" fontId="0" fillId="0" borderId="0" xfId="4" applyNumberFormat="1" applyFont="1" applyFill="1" applyBorder="1" applyAlignment="1">
      <alignment horizontal="center" vertical="center"/>
    </xf>
    <xf numFmtId="9" fontId="10" fillId="0" borderId="0" xfId="2" applyFont="1" applyFill="1" applyBorder="1" applyAlignment="1" applyProtection="1">
      <alignment horizontal="center" vertical="center" wrapText="1"/>
    </xf>
    <xf numFmtId="3" fontId="22" fillId="0" borderId="0" xfId="0" applyNumberFormat="1" applyFont="1" applyFill="1" applyBorder="1" applyAlignment="1">
      <alignment horizontal="justify" vertical="center"/>
    </xf>
    <xf numFmtId="3" fontId="7" fillId="2"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9" fontId="10" fillId="0" borderId="1" xfId="2" quotePrefix="1" applyFont="1" applyFill="1" applyBorder="1" applyAlignment="1">
      <alignment horizontal="justify" vertical="center" wrapText="1"/>
    </xf>
    <xf numFmtId="9" fontId="10" fillId="0" borderId="1" xfId="10" applyNumberFormat="1" applyFont="1" applyFill="1" applyBorder="1" applyAlignment="1">
      <alignment horizontal="center" vertical="center" wrapText="1"/>
    </xf>
    <xf numFmtId="0" fontId="9" fillId="0" borderId="1" xfId="0" quotePrefix="1" applyFont="1" applyFill="1" applyBorder="1" applyAlignment="1" applyProtection="1">
      <alignment horizontal="center" vertical="center" wrapText="1"/>
    </xf>
    <xf numFmtId="1" fontId="10" fillId="0" borderId="1" xfId="2" applyNumberFormat="1" applyFont="1" applyFill="1" applyBorder="1" applyAlignment="1" applyProtection="1">
      <alignment horizontal="center" vertical="center" wrapText="1"/>
    </xf>
    <xf numFmtId="9" fontId="10" fillId="0" borderId="1" xfId="2" applyFont="1" applyFill="1" applyBorder="1" applyAlignment="1" applyProtection="1">
      <alignment horizontal="justify" vertical="center" wrapText="1"/>
    </xf>
    <xf numFmtId="179" fontId="10" fillId="0" borderId="1" xfId="1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9" fontId="10" fillId="0" borderId="1" xfId="2" applyFont="1" applyFill="1" applyBorder="1" applyAlignment="1" applyProtection="1">
      <alignment horizontal="left" vertical="center" wrapText="1"/>
    </xf>
    <xf numFmtId="10" fontId="9" fillId="0" borderId="0" xfId="2" applyNumberFormat="1" applyFont="1" applyFill="1" applyAlignment="1">
      <alignment horizontal="center" vertical="center" wrapText="1"/>
    </xf>
    <xf numFmtId="168" fontId="0" fillId="0" borderId="0" xfId="4" applyFont="1" applyFill="1" applyBorder="1" applyAlignment="1">
      <alignment horizontal="center" vertical="center" wrapText="1"/>
    </xf>
    <xf numFmtId="0" fontId="10" fillId="0" borderId="1" xfId="0" applyFont="1" applyFill="1" applyBorder="1" applyAlignment="1">
      <alignment horizontal="justify" vertical="top" wrapText="1"/>
    </xf>
    <xf numFmtId="9" fontId="10" fillId="0" borderId="1" xfId="0"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top" wrapText="1"/>
    </xf>
    <xf numFmtId="10" fontId="9" fillId="0" borderId="1" xfId="0" applyNumberFormat="1" applyFont="1" applyFill="1" applyBorder="1" applyAlignment="1">
      <alignment horizontal="center" vertical="center" wrapText="1"/>
    </xf>
    <xf numFmtId="10" fontId="10" fillId="0" borderId="1" xfId="2"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10" fontId="10" fillId="0" borderId="1" xfId="10" applyNumberFormat="1" applyFont="1" applyFill="1" applyBorder="1" applyAlignment="1">
      <alignment horizontal="center" vertical="center" wrapText="1"/>
    </xf>
    <xf numFmtId="174" fontId="9" fillId="0" borderId="1" xfId="0" applyNumberFormat="1" applyFont="1" applyFill="1" applyBorder="1" applyAlignment="1">
      <alignment horizontal="center" vertical="center" wrapText="1"/>
    </xf>
    <xf numFmtId="0" fontId="9" fillId="0" borderId="1" xfId="0" quotePrefix="1" applyFont="1" applyFill="1" applyBorder="1" applyAlignment="1">
      <alignment horizontal="justify" vertical="center" wrapText="1"/>
    </xf>
    <xf numFmtId="9" fontId="9" fillId="0" borderId="1" xfId="0" applyNumberFormat="1" applyFont="1" applyFill="1" applyBorder="1" applyAlignment="1">
      <alignment horizontal="center" vertical="center" wrapText="1"/>
    </xf>
    <xf numFmtId="174" fontId="10" fillId="0" borderId="1" xfId="10"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180" fontId="10" fillId="0" borderId="1" xfId="10" applyNumberFormat="1" applyFont="1" applyFill="1" applyBorder="1" applyAlignment="1">
      <alignment horizontal="center" vertical="center" wrapText="1"/>
    </xf>
    <xf numFmtId="168" fontId="16" fillId="0" borderId="1" xfId="1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9" fontId="16" fillId="0" borderId="1" xfId="10" applyNumberFormat="1" applyFont="1" applyFill="1" applyBorder="1" applyAlignment="1">
      <alignment horizontal="center" vertical="center" wrapText="1"/>
    </xf>
    <xf numFmtId="167" fontId="10" fillId="0" borderId="1" xfId="3"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2" applyNumberFormat="1" applyFont="1" applyFill="1" applyBorder="1" applyAlignment="1" applyProtection="1">
      <alignment horizontal="center" vertical="center" wrapText="1"/>
    </xf>
    <xf numFmtId="181" fontId="9" fillId="0" borderId="1" xfId="1" applyNumberFormat="1" applyFont="1" applyFill="1" applyBorder="1" applyAlignment="1">
      <alignment horizontal="center" vertical="center"/>
    </xf>
    <xf numFmtId="3" fontId="9" fillId="0" borderId="1" xfId="1" applyNumberFormat="1" applyFont="1" applyFill="1" applyBorder="1" applyAlignment="1">
      <alignment horizontal="center" vertical="center"/>
    </xf>
    <xf numFmtId="180" fontId="16" fillId="0" borderId="1" xfId="10" applyNumberFormat="1" applyFont="1" applyFill="1" applyBorder="1" applyAlignment="1">
      <alignment horizontal="center" vertical="center" wrapText="1"/>
    </xf>
    <xf numFmtId="0" fontId="10" fillId="0" borderId="1" xfId="0" quotePrefix="1" applyFont="1" applyFill="1" applyBorder="1" applyAlignment="1" applyProtection="1">
      <alignment horizontal="center" vertical="center" wrapText="1"/>
    </xf>
    <xf numFmtId="41" fontId="10" fillId="0" borderId="1" xfId="0" applyNumberFormat="1" applyFont="1" applyFill="1" applyBorder="1" applyAlignment="1">
      <alignment horizontal="center" vertical="center" wrapText="1"/>
    </xf>
    <xf numFmtId="179" fontId="16" fillId="0" borderId="1" xfId="10" applyNumberFormat="1" applyFont="1" applyFill="1" applyBorder="1" applyAlignment="1">
      <alignment horizontal="center" vertical="center" wrapText="1"/>
    </xf>
    <xf numFmtId="0" fontId="9" fillId="0" borderId="1" xfId="0" quotePrefix="1" applyFont="1" applyFill="1" applyBorder="1" applyAlignment="1">
      <alignment horizontal="justify" vertical="top" wrapText="1"/>
    </xf>
    <xf numFmtId="166" fontId="10" fillId="0" borderId="1" xfId="0" applyNumberFormat="1" applyFont="1" applyFill="1" applyBorder="1" applyAlignment="1">
      <alignment horizontal="center" vertical="center" wrapText="1"/>
    </xf>
    <xf numFmtId="2"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justify" vertical="top" wrapText="1"/>
    </xf>
    <xf numFmtId="9" fontId="10" fillId="0" borderId="1" xfId="2"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9" fontId="10" fillId="0" borderId="1" xfId="2" applyFont="1" applyFill="1" applyBorder="1" applyAlignment="1">
      <alignment horizontal="justify" wrapText="1"/>
    </xf>
    <xf numFmtId="0" fontId="10" fillId="0" borderId="1" xfId="2" applyNumberFormat="1" applyFont="1" applyFill="1" applyBorder="1" applyAlignment="1">
      <alignment horizontal="justify" vertical="center" wrapText="1"/>
    </xf>
    <xf numFmtId="0" fontId="10" fillId="0" borderId="12" xfId="2" applyNumberFormat="1"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9" fontId="14"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2" xfId="0" quotePrefix="1" applyFont="1" applyFill="1" applyBorder="1" applyAlignment="1">
      <alignment horizontal="center" vertical="center" wrapText="1"/>
    </xf>
    <xf numFmtId="9" fontId="10" fillId="0" borderId="7" xfId="2" applyFont="1" applyFill="1" applyBorder="1" applyAlignment="1">
      <alignment horizontal="justify" vertical="top" wrapText="1"/>
    </xf>
    <xf numFmtId="0" fontId="10" fillId="0" borderId="7" xfId="0" quotePrefix="1" applyFont="1" applyFill="1" applyBorder="1" applyAlignment="1">
      <alignment horizontal="center" vertical="center" wrapText="1"/>
    </xf>
    <xf numFmtId="9" fontId="10" fillId="0" borderId="7" xfId="2" applyFont="1" applyFill="1" applyBorder="1" applyAlignment="1">
      <alignment horizontal="justify" vertical="center" wrapText="1"/>
    </xf>
    <xf numFmtId="0" fontId="10" fillId="0" borderId="1" xfId="0" quotePrefix="1" applyFont="1" applyFill="1" applyBorder="1" applyAlignment="1">
      <alignment horizontal="center" vertical="center" wrapText="1"/>
    </xf>
    <xf numFmtId="0" fontId="10" fillId="0" borderId="4" xfId="0" quotePrefix="1" applyFont="1" applyFill="1" applyBorder="1" applyAlignment="1" applyProtection="1">
      <alignment horizontal="center" vertical="center" wrapText="1"/>
    </xf>
    <xf numFmtId="0" fontId="10" fillId="0" borderId="7" xfId="0" quotePrefix="1" applyFont="1" applyFill="1" applyBorder="1" applyAlignment="1" applyProtection="1">
      <alignment horizontal="center" vertical="center" wrapText="1"/>
    </xf>
    <xf numFmtId="0" fontId="10" fillId="0" borderId="7" xfId="0" applyFont="1" applyFill="1" applyBorder="1" applyAlignment="1" applyProtection="1">
      <alignment vertical="center" wrapText="1"/>
    </xf>
    <xf numFmtId="0" fontId="10" fillId="0" borderId="12" xfId="0" quotePrefix="1" applyFont="1" applyFill="1" applyBorder="1" applyAlignment="1">
      <alignment horizontal="center" vertical="center" wrapText="1"/>
    </xf>
    <xf numFmtId="167" fontId="16" fillId="0" borderId="17" xfId="3" applyFont="1" applyFill="1" applyBorder="1" applyAlignment="1">
      <alignment horizontal="left" vertical="center" wrapText="1"/>
    </xf>
    <xf numFmtId="0" fontId="10" fillId="0" borderId="14" xfId="0" quotePrefix="1" applyFont="1" applyFill="1" applyBorder="1" applyAlignment="1" applyProtection="1">
      <alignment horizontal="center" vertical="center" wrapText="1"/>
    </xf>
    <xf numFmtId="41" fontId="10" fillId="0" borderId="14" xfId="10" quotePrefix="1" applyFont="1" applyFill="1" applyBorder="1" applyAlignment="1">
      <alignment horizontal="center" vertical="center" wrapText="1"/>
    </xf>
    <xf numFmtId="3" fontId="10" fillId="0" borderId="14" xfId="0" quotePrefix="1" applyNumberFormat="1" applyFont="1" applyFill="1" applyBorder="1" applyAlignment="1" applyProtection="1">
      <alignment horizontal="center" vertical="center" wrapText="1"/>
    </xf>
    <xf numFmtId="3" fontId="10" fillId="0" borderId="1" xfId="0" quotePrefix="1"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center" vertical="center" wrapText="1"/>
    </xf>
    <xf numFmtId="41" fontId="16" fillId="0" borderId="18" xfId="10" applyFont="1" applyFill="1" applyBorder="1" applyAlignment="1">
      <alignment horizontal="center" vertical="center" wrapText="1"/>
    </xf>
    <xf numFmtId="167" fontId="16" fillId="0" borderId="17" xfId="3" applyFont="1" applyFill="1" applyBorder="1" applyAlignment="1">
      <alignment horizontal="justify" vertical="top" wrapText="1"/>
    </xf>
    <xf numFmtId="41" fontId="16" fillId="0" borderId="17" xfId="10" applyFont="1" applyFill="1" applyBorder="1" applyAlignment="1">
      <alignment horizontal="center" vertical="center" wrapText="1"/>
    </xf>
    <xf numFmtId="9" fontId="10" fillId="0" borderId="14" xfId="2" applyFont="1" applyFill="1" applyBorder="1" applyAlignment="1" applyProtection="1">
      <alignment horizontal="center" vertical="center" wrapText="1"/>
    </xf>
    <xf numFmtId="9" fontId="10" fillId="0" borderId="2" xfId="2" quotePrefix="1" applyFont="1" applyFill="1" applyBorder="1" applyAlignment="1">
      <alignment horizontal="center" vertical="center" wrapText="1"/>
    </xf>
    <xf numFmtId="0" fontId="9" fillId="0" borderId="13" xfId="2" applyNumberFormat="1" applyFont="1" applyFill="1" applyBorder="1" applyAlignment="1" applyProtection="1">
      <alignment horizontal="center" vertical="center" wrapText="1"/>
    </xf>
    <xf numFmtId="167" fontId="9" fillId="0" borderId="18" xfId="3" applyFont="1" applyFill="1" applyBorder="1" applyAlignment="1">
      <alignment horizontal="center" vertical="center" wrapText="1"/>
    </xf>
    <xf numFmtId="168" fontId="9" fillId="0" borderId="19" xfId="4" applyFont="1" applyFill="1" applyBorder="1" applyAlignment="1">
      <alignment horizontal="justify" vertical="top" wrapText="1"/>
    </xf>
    <xf numFmtId="167" fontId="9" fillId="0" borderId="1" xfId="3" applyFont="1" applyFill="1" applyBorder="1" applyAlignment="1">
      <alignment horizontal="center" vertical="center" wrapText="1"/>
    </xf>
    <xf numFmtId="0" fontId="9" fillId="0" borderId="14"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9" fontId="10" fillId="0" borderId="1" xfId="2" applyFont="1" applyFill="1" applyBorder="1" applyAlignment="1">
      <alignment horizontal="left" vertical="top" wrapText="1"/>
    </xf>
    <xf numFmtId="9" fontId="10" fillId="0" borderId="7" xfId="2" applyFont="1" applyFill="1" applyBorder="1" applyAlignment="1" applyProtection="1">
      <alignment horizontal="justify" vertical="center" wrapText="1"/>
    </xf>
    <xf numFmtId="174" fontId="10" fillId="0" borderId="1" xfId="2" applyNumberFormat="1" applyFont="1" applyFill="1" applyBorder="1" applyAlignment="1">
      <alignment horizontal="center" vertical="center" wrapText="1"/>
    </xf>
    <xf numFmtId="174" fontId="15" fillId="0" borderId="1" xfId="2" applyNumberFormat="1" applyFont="1" applyFill="1" applyBorder="1" applyAlignment="1">
      <alignment horizontal="center" vertical="center"/>
    </xf>
    <xf numFmtId="0" fontId="10" fillId="0" borderId="1" xfId="0" applyFont="1" applyFill="1" applyBorder="1" applyAlignment="1" applyProtection="1">
      <alignment horizontal="center" vertical="center"/>
    </xf>
    <xf numFmtId="3" fontId="7" fillId="2"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3" fontId="7" fillId="2" borderId="12"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3" fontId="7" fillId="11" borderId="7" xfId="0" applyNumberFormat="1" applyFont="1" applyFill="1" applyBorder="1" applyAlignment="1">
      <alignment horizontal="center" vertical="center" wrapText="1"/>
    </xf>
    <xf numFmtId="3" fontId="7" fillId="11" borderId="11"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7" fillId="3" borderId="7" xfId="0" applyNumberFormat="1" applyFont="1" applyFill="1" applyBorder="1" applyAlignment="1">
      <alignment horizontal="center" vertical="center"/>
    </xf>
    <xf numFmtId="3" fontId="7" fillId="3" borderId="11" xfId="0" applyNumberFormat="1" applyFont="1" applyFill="1" applyBorder="1" applyAlignment="1">
      <alignment horizontal="center" vertical="center"/>
    </xf>
    <xf numFmtId="0" fontId="10" fillId="0" borderId="7"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3" fontId="7" fillId="2" borderId="11"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0" fontId="10" fillId="0" borderId="7" xfId="0" applyFont="1" applyFill="1" applyBorder="1" applyAlignment="1" applyProtection="1">
      <alignment horizontal="justify" vertical="center" wrapText="1"/>
    </xf>
    <xf numFmtId="0" fontId="10" fillId="0" borderId="15" xfId="0" applyFont="1" applyFill="1" applyBorder="1" applyAlignment="1" applyProtection="1">
      <alignment horizontal="justify" vertical="center" wrapText="1"/>
    </xf>
    <xf numFmtId="0" fontId="10" fillId="0" borderId="11" xfId="0" applyFont="1" applyFill="1" applyBorder="1" applyAlignment="1" applyProtection="1">
      <alignment horizontal="justify" vertical="center" wrapText="1"/>
    </xf>
    <xf numFmtId="0" fontId="10" fillId="0" borderId="15" xfId="0" applyFont="1" applyFill="1" applyBorder="1" applyAlignment="1" applyProtection="1">
      <alignment horizontal="center" vertical="center" wrapText="1"/>
    </xf>
    <xf numFmtId="167" fontId="10" fillId="0" borderId="7" xfId="3" applyFont="1" applyFill="1" applyBorder="1" applyAlignment="1">
      <alignment horizontal="center" vertical="center" wrapText="1"/>
    </xf>
    <xf numFmtId="167" fontId="10" fillId="0" borderId="15" xfId="3" applyFont="1" applyFill="1" applyBorder="1" applyAlignment="1">
      <alignment horizontal="center" vertical="center" wrapText="1"/>
    </xf>
    <xf numFmtId="0" fontId="5" fillId="0" borderId="1"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67" fontId="9" fillId="0" borderId="1" xfId="3" applyFont="1" applyFill="1" applyBorder="1" applyAlignment="1">
      <alignment horizontal="center" vertical="center"/>
    </xf>
    <xf numFmtId="167" fontId="9" fillId="0" borderId="1" xfId="3" applyFont="1" applyFill="1" applyBorder="1" applyAlignment="1">
      <alignment horizontal="justify" vertical="top" wrapText="1"/>
    </xf>
    <xf numFmtId="168" fontId="9" fillId="0" borderId="1" xfId="4" applyFont="1" applyFill="1" applyBorder="1" applyAlignment="1">
      <alignment horizontal="center" vertical="center"/>
    </xf>
    <xf numFmtId="0" fontId="2" fillId="0" borderId="26" xfId="0" applyFont="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21" xfId="0"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2" borderId="37" xfId="0" applyNumberFormat="1" applyFont="1" applyFill="1" applyBorder="1" applyAlignment="1">
      <alignment horizontal="center" vertical="center"/>
    </xf>
    <xf numFmtId="3" fontId="7" fillId="2" borderId="20" xfId="0" applyNumberFormat="1" applyFont="1" applyFill="1" applyBorder="1" applyAlignment="1">
      <alignment horizontal="center" vertical="center"/>
    </xf>
    <xf numFmtId="3" fontId="7" fillId="2" borderId="20" xfId="0" applyNumberFormat="1" applyFont="1" applyFill="1" applyBorder="1" applyAlignment="1">
      <alignment horizontal="center" vertical="center" wrapText="1"/>
    </xf>
    <xf numFmtId="3" fontId="7" fillId="11" borderId="20" xfId="0" applyNumberFormat="1" applyFont="1" applyFill="1" applyBorder="1" applyAlignment="1">
      <alignment horizontal="center" vertical="center" wrapText="1"/>
    </xf>
    <xf numFmtId="3" fontId="7" fillId="2" borderId="38" xfId="0" applyNumberFormat="1" applyFont="1" applyFill="1" applyBorder="1" applyAlignment="1">
      <alignment horizontal="center" vertical="center" wrapText="1"/>
    </xf>
    <xf numFmtId="3" fontId="7" fillId="3" borderId="39" xfId="0" applyNumberFormat="1" applyFont="1" applyFill="1" applyBorder="1" applyAlignment="1">
      <alignment horizontal="center" vertical="center"/>
    </xf>
    <xf numFmtId="3" fontId="7" fillId="2" borderId="40" xfId="0" applyNumberFormat="1" applyFont="1" applyFill="1" applyBorder="1" applyAlignment="1">
      <alignment horizontal="center" vertical="center"/>
    </xf>
    <xf numFmtId="3" fontId="7" fillId="3" borderId="32" xfId="0" applyNumberFormat="1" applyFont="1" applyFill="1" applyBorder="1" applyAlignment="1">
      <alignment horizontal="center" vertical="center"/>
    </xf>
    <xf numFmtId="0" fontId="10" fillId="0" borderId="40" xfId="0" applyFont="1" applyFill="1" applyBorder="1" applyAlignment="1" applyProtection="1">
      <alignment horizontal="justify" vertical="center" wrapText="1"/>
    </xf>
    <xf numFmtId="0" fontId="10" fillId="0" borderId="40" xfId="0" applyFont="1" applyFill="1" applyBorder="1" applyAlignment="1" applyProtection="1">
      <alignment horizontal="justify" vertical="center" wrapText="1"/>
    </xf>
    <xf numFmtId="0" fontId="21" fillId="0" borderId="22" xfId="0" applyFont="1" applyFill="1" applyBorder="1" applyAlignment="1" applyProtection="1">
      <alignment horizontal="center" vertical="center" wrapText="1"/>
    </xf>
    <xf numFmtId="165" fontId="21" fillId="0" borderId="22" xfId="0" applyNumberFormat="1" applyFont="1" applyFill="1" applyBorder="1" applyAlignment="1" applyProtection="1">
      <alignment vertical="center" wrapText="1"/>
    </xf>
    <xf numFmtId="0" fontId="10" fillId="0" borderId="40"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167" fontId="0" fillId="0" borderId="23" xfId="3" applyFont="1" applyFill="1" applyBorder="1" applyAlignment="1">
      <alignment horizontal="center" vertical="center" wrapText="1"/>
    </xf>
    <xf numFmtId="0" fontId="10" fillId="0" borderId="23" xfId="0" applyFont="1" applyFill="1" applyBorder="1" applyAlignment="1" applyProtection="1">
      <alignment horizontal="center" vertical="center" wrapText="1"/>
    </xf>
    <xf numFmtId="0" fontId="9" fillId="0" borderId="23" xfId="0" applyFont="1" applyFill="1" applyBorder="1" applyAlignment="1">
      <alignment horizontal="justify" vertical="top" wrapText="1"/>
    </xf>
    <xf numFmtId="41" fontId="10" fillId="0" borderId="23" xfId="10" applyFont="1" applyFill="1" applyBorder="1" applyAlignment="1">
      <alignment horizontal="center" vertical="center" wrapText="1"/>
    </xf>
    <xf numFmtId="0" fontId="10" fillId="0" borderId="23" xfId="0" applyFont="1" applyFill="1" applyBorder="1" applyAlignment="1" applyProtection="1">
      <alignment vertical="center" wrapText="1"/>
    </xf>
    <xf numFmtId="167" fontId="15" fillId="0" borderId="23" xfId="3" applyFont="1" applyFill="1" applyBorder="1" applyAlignment="1">
      <alignment horizontal="center" vertical="center"/>
    </xf>
    <xf numFmtId="0" fontId="9" fillId="0" borderId="23" xfId="0" applyFont="1" applyFill="1" applyBorder="1" applyAlignment="1">
      <alignment horizontal="justify" vertical="center" wrapText="1"/>
    </xf>
    <xf numFmtId="9" fontId="10" fillId="0" borderId="23" xfId="2" applyFont="1" applyFill="1" applyBorder="1" applyAlignment="1" applyProtection="1">
      <alignment horizontal="center" vertical="center" wrapText="1"/>
    </xf>
    <xf numFmtId="165" fontId="21" fillId="0" borderId="24" xfId="0" applyNumberFormat="1" applyFont="1" applyFill="1" applyBorder="1" applyAlignment="1" applyProtection="1">
      <alignment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2" xfId="0" applyFont="1" applyFill="1" applyBorder="1" applyAlignment="1">
      <alignment horizontal="center" vertical="center" wrapText="1"/>
    </xf>
    <xf numFmtId="3" fontId="7" fillId="2" borderId="37" xfId="0" applyNumberFormat="1" applyFont="1" applyFill="1" applyBorder="1" applyAlignment="1">
      <alignment horizontal="center" vertical="center" wrapText="1"/>
    </xf>
    <xf numFmtId="3" fontId="7" fillId="2" borderId="43" xfId="0" applyNumberFormat="1" applyFont="1" applyFill="1" applyBorder="1" applyAlignment="1">
      <alignment horizontal="center" vertical="center" wrapText="1"/>
    </xf>
    <xf numFmtId="3" fontId="7" fillId="2" borderId="44" xfId="0" applyNumberFormat="1" applyFont="1" applyFill="1" applyBorder="1" applyAlignment="1">
      <alignment horizontal="center" vertical="center" wrapText="1"/>
    </xf>
    <xf numFmtId="3" fontId="7" fillId="11" borderId="38" xfId="0" applyNumberFormat="1" applyFont="1" applyFill="1" applyBorder="1" applyAlignment="1">
      <alignment horizontal="center" vertical="center" wrapText="1"/>
    </xf>
    <xf numFmtId="3" fontId="7" fillId="3" borderId="39" xfId="0" applyNumberFormat="1" applyFont="1" applyFill="1" applyBorder="1" applyAlignment="1">
      <alignment horizontal="justify" vertical="center" wrapText="1"/>
    </xf>
    <xf numFmtId="3" fontId="7" fillId="2" borderId="40" xfId="0" applyNumberFormat="1" applyFont="1" applyFill="1" applyBorder="1" applyAlignment="1">
      <alignment horizontal="center" vertical="center" wrapText="1"/>
    </xf>
    <xf numFmtId="3" fontId="7" fillId="3" borderId="32" xfId="0" applyNumberFormat="1" applyFont="1" applyFill="1" applyBorder="1" applyAlignment="1">
      <alignment horizontal="justify" vertical="center" wrapText="1"/>
    </xf>
    <xf numFmtId="0" fontId="10" fillId="0" borderId="22" xfId="0" applyNumberFormat="1" applyFont="1" applyFill="1" applyBorder="1" applyAlignment="1" applyProtection="1">
      <alignment horizontal="center" vertical="center" wrapText="1"/>
    </xf>
    <xf numFmtId="165" fontId="10" fillId="0" borderId="22"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165" fontId="10" fillId="0" borderId="22" xfId="0" applyNumberFormat="1" applyFont="1" applyFill="1" applyBorder="1" applyAlignment="1" applyProtection="1">
      <alignment horizontal="center" vertical="center"/>
    </xf>
    <xf numFmtId="0" fontId="9" fillId="0" borderId="22" xfId="0" applyFont="1" applyFill="1" applyBorder="1" applyAlignment="1">
      <alignment horizontal="center" vertical="center"/>
    </xf>
    <xf numFmtId="0" fontId="10" fillId="0" borderId="41"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3" xfId="0" applyFont="1" applyFill="1" applyBorder="1" applyAlignment="1" applyProtection="1">
      <alignment horizontal="justify" vertical="center" wrapText="1"/>
    </xf>
    <xf numFmtId="0" fontId="10" fillId="0" borderId="23" xfId="0" applyFont="1" applyFill="1" applyBorder="1" applyAlignment="1" applyProtection="1">
      <alignment horizontal="center" vertical="center"/>
    </xf>
    <xf numFmtId="168" fontId="9" fillId="0" borderId="23" xfId="4" applyFont="1" applyFill="1" applyBorder="1" applyAlignment="1">
      <alignment horizontal="center" vertical="center"/>
    </xf>
    <xf numFmtId="9" fontId="10" fillId="0" borderId="23" xfId="2" applyFont="1" applyFill="1" applyBorder="1" applyAlignment="1">
      <alignment horizontal="justify" vertical="center" wrapText="1"/>
    </xf>
    <xf numFmtId="168" fontId="9" fillId="0" borderId="23" xfId="4" applyFont="1" applyFill="1" applyBorder="1" applyAlignment="1">
      <alignment horizontal="justify" vertical="top" wrapText="1"/>
    </xf>
    <xf numFmtId="3" fontId="9" fillId="0" borderId="23" xfId="4"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165" fontId="21" fillId="0" borderId="22" xfId="0" applyNumberFormat="1" applyFont="1" applyFill="1" applyBorder="1" applyAlignment="1" applyProtection="1">
      <alignment horizontal="center" vertical="center" wrapText="1"/>
    </xf>
    <xf numFmtId="41" fontId="9" fillId="0" borderId="1" xfId="0" applyNumberFormat="1" applyFont="1" applyFill="1" applyBorder="1" applyAlignment="1">
      <alignment horizontal="center" vertical="center" wrapText="1"/>
    </xf>
    <xf numFmtId="0" fontId="21" fillId="0" borderId="22" xfId="0" applyNumberFormat="1" applyFont="1" applyFill="1" applyBorder="1" applyAlignment="1" applyProtection="1">
      <alignment horizontal="center" vertical="center" wrapText="1"/>
    </xf>
    <xf numFmtId="180" fontId="9" fillId="0" borderId="1"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165" fontId="21" fillId="0" borderId="24" xfId="0" applyNumberFormat="1" applyFont="1" applyFill="1" applyBorder="1" applyAlignment="1" applyProtection="1">
      <alignment horizontal="center" vertical="center" wrapText="1"/>
    </xf>
    <xf numFmtId="165" fontId="10" fillId="0" borderId="22" xfId="0" applyNumberFormat="1" applyFont="1" applyFill="1" applyBorder="1" applyAlignment="1">
      <alignment horizontal="center" vertical="center" wrapText="1"/>
    </xf>
    <xf numFmtId="167" fontId="16" fillId="0" borderId="1" xfId="3" applyFont="1" applyFill="1" applyBorder="1" applyAlignment="1">
      <alignment horizontal="center" vertical="top" wrapText="1"/>
    </xf>
    <xf numFmtId="14" fontId="16" fillId="0" borderId="1" xfId="3" applyNumberFormat="1" applyFont="1" applyFill="1" applyBorder="1" applyAlignment="1">
      <alignment horizontal="justify" vertical="top" wrapText="1"/>
    </xf>
    <xf numFmtId="168" fontId="10" fillId="0" borderId="1" xfId="3" applyNumberFormat="1" applyFont="1" applyFill="1" applyBorder="1" applyAlignment="1">
      <alignment horizontal="center" vertical="center" wrapText="1"/>
    </xf>
    <xf numFmtId="167" fontId="10" fillId="0" borderId="1" xfId="3" applyFont="1" applyFill="1" applyBorder="1" applyAlignment="1">
      <alignment vertical="center" wrapText="1"/>
    </xf>
    <xf numFmtId="168" fontId="10" fillId="0" borderId="1" xfId="3" applyNumberFormat="1" applyFont="1" applyFill="1" applyBorder="1" applyAlignment="1">
      <alignment horizontal="center" vertical="center"/>
    </xf>
    <xf numFmtId="171" fontId="10" fillId="0" borderId="1" xfId="3" applyNumberFormat="1" applyFont="1" applyFill="1" applyBorder="1" applyAlignment="1">
      <alignment horizontal="center" vertical="center" wrapText="1"/>
    </xf>
    <xf numFmtId="168" fontId="10" fillId="0" borderId="1" xfId="4" applyFont="1" applyFill="1" applyBorder="1" applyAlignment="1">
      <alignment horizontal="center" vertical="center" wrapText="1"/>
    </xf>
    <xf numFmtId="167" fontId="10" fillId="0" borderId="1" xfId="4" applyNumberFormat="1" applyFont="1" applyFill="1" applyBorder="1" applyAlignment="1">
      <alignment horizontal="center" vertical="center" wrapText="1"/>
    </xf>
    <xf numFmtId="168" fontId="10" fillId="0" borderId="1" xfId="4" applyFont="1" applyFill="1" applyBorder="1" applyAlignment="1">
      <alignment horizontal="center" vertical="center"/>
    </xf>
    <xf numFmtId="3" fontId="10" fillId="0" borderId="1" xfId="4" applyNumberFormat="1" applyFont="1" applyFill="1" applyBorder="1" applyAlignment="1">
      <alignment horizontal="center" vertical="center" wrapText="1"/>
    </xf>
    <xf numFmtId="167" fontId="10" fillId="0" borderId="1" xfId="4" applyNumberFormat="1" applyFont="1" applyFill="1" applyBorder="1" applyAlignment="1">
      <alignment horizontal="center" vertical="center"/>
    </xf>
    <xf numFmtId="3" fontId="10" fillId="0" borderId="1" xfId="4" applyNumberFormat="1" applyFont="1" applyFill="1" applyBorder="1" applyAlignment="1">
      <alignment horizontal="center" vertical="center"/>
    </xf>
    <xf numFmtId="167" fontId="10" fillId="0" borderId="1" xfId="3" applyFont="1" applyFill="1" applyBorder="1" applyAlignment="1">
      <alignment horizontal="center" vertical="center"/>
    </xf>
    <xf numFmtId="3" fontId="10" fillId="0" borderId="23" xfId="4" applyNumberFormat="1" applyFont="1" applyFill="1" applyBorder="1" applyAlignment="1">
      <alignment horizontal="center" vertical="center"/>
    </xf>
    <xf numFmtId="3" fontId="10" fillId="0" borderId="23" xfId="4" applyNumberFormat="1" applyFont="1" applyFill="1" applyBorder="1" applyAlignment="1">
      <alignment horizontal="center" vertical="center" wrapText="1"/>
    </xf>
    <xf numFmtId="167" fontId="10" fillId="0" borderId="23" xfId="3" applyFont="1" applyFill="1" applyBorder="1" applyAlignment="1">
      <alignment horizontal="justify" vertical="top" wrapText="1"/>
    </xf>
    <xf numFmtId="167" fontId="10" fillId="0" borderId="23" xfId="3" applyFont="1" applyFill="1" applyBorder="1" applyAlignment="1">
      <alignment horizontal="center" vertical="center"/>
    </xf>
    <xf numFmtId="165" fontId="10" fillId="0" borderId="24" xfId="0" applyNumberFormat="1" applyFont="1" applyFill="1" applyBorder="1" applyAlignment="1" applyProtection="1">
      <alignment horizontal="center" vertical="center" wrapText="1"/>
    </xf>
    <xf numFmtId="0" fontId="5" fillId="0" borderId="31"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6" fillId="0" borderId="9" xfId="0" applyFont="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3" fontId="7" fillId="0" borderId="15" xfId="0" applyNumberFormat="1" applyFont="1" applyFill="1" applyBorder="1" applyAlignment="1">
      <alignment horizontal="center" vertical="center" wrapText="1"/>
    </xf>
    <xf numFmtId="165" fontId="10" fillId="0" borderId="22" xfId="0" applyNumberFormat="1" applyFont="1" applyFill="1" applyBorder="1" applyAlignment="1" applyProtection="1">
      <alignment vertical="center" wrapText="1"/>
    </xf>
    <xf numFmtId="0" fontId="10" fillId="0" borderId="41" xfId="0" applyFont="1" applyFill="1" applyBorder="1" applyAlignment="1" applyProtection="1">
      <alignment horizontal="justify" vertical="center" wrapText="1"/>
    </xf>
    <xf numFmtId="0" fontId="10" fillId="0" borderId="23" xfId="0" applyFont="1" applyFill="1" applyBorder="1" applyAlignment="1" applyProtection="1">
      <alignment horizontal="justify" vertical="center" wrapText="1"/>
    </xf>
    <xf numFmtId="171" fontId="15" fillId="0" borderId="23" xfId="3" applyNumberFormat="1" applyFont="1" applyFill="1" applyBorder="1" applyAlignment="1">
      <alignment horizontal="center" vertical="center" wrapText="1"/>
    </xf>
    <xf numFmtId="41" fontId="16" fillId="0" borderId="23" xfId="10" applyFont="1" applyFill="1" applyBorder="1" applyAlignment="1">
      <alignment horizontal="center" vertical="center" wrapText="1"/>
    </xf>
    <xf numFmtId="173" fontId="10" fillId="0" borderId="1" xfId="5" applyNumberFormat="1" applyFont="1" applyFill="1" applyBorder="1" applyAlignment="1">
      <alignment horizontal="center" vertical="center"/>
    </xf>
    <xf numFmtId="173" fontId="10" fillId="0" borderId="1" xfId="5" applyNumberFormat="1" applyFont="1" applyFill="1" applyBorder="1" applyAlignment="1">
      <alignment horizontal="center" vertical="center" wrapText="1"/>
    </xf>
    <xf numFmtId="182" fontId="10" fillId="0" borderId="1" xfId="22" applyNumberFormat="1" applyFont="1" applyFill="1" applyBorder="1" applyAlignment="1">
      <alignment horizontal="center" vertical="center"/>
    </xf>
    <xf numFmtId="171" fontId="10" fillId="0" borderId="1" xfId="3" applyNumberFormat="1" applyFont="1" applyFill="1" applyBorder="1" applyAlignment="1">
      <alignment horizontal="center" vertical="center"/>
    </xf>
    <xf numFmtId="173" fontId="9" fillId="0" borderId="1" xfId="5"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2" borderId="26" xfId="0" applyNumberFormat="1" applyFont="1" applyFill="1" applyBorder="1" applyAlignment="1">
      <alignment horizontal="center" vertical="center"/>
    </xf>
    <xf numFmtId="3" fontId="7" fillId="2" borderId="38"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0" fontId="10" fillId="0" borderId="48"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50" xfId="0" applyFont="1" applyFill="1" applyBorder="1" applyAlignment="1" applyProtection="1">
      <alignment horizontal="center" vertical="center" wrapText="1"/>
    </xf>
    <xf numFmtId="167" fontId="9" fillId="0" borderId="23" xfId="3" applyFont="1" applyFill="1" applyBorder="1" applyAlignment="1">
      <alignment horizontal="justify" vertical="center" wrapText="1"/>
    </xf>
    <xf numFmtId="173" fontId="10" fillId="0" borderId="23" xfId="5" applyNumberFormat="1" applyFont="1" applyFill="1" applyBorder="1" applyAlignment="1">
      <alignment horizontal="center" vertical="center" wrapText="1"/>
    </xf>
    <xf numFmtId="167" fontId="10" fillId="0" borderId="23" xfId="3" applyFont="1" applyFill="1" applyBorder="1" applyAlignment="1">
      <alignment vertical="center" wrapText="1"/>
    </xf>
    <xf numFmtId="173" fontId="9" fillId="0" borderId="23" xfId="5" applyNumberFormat="1" applyFont="1" applyFill="1" applyBorder="1" applyAlignment="1">
      <alignment horizontal="center" vertical="center" wrapText="1"/>
    </xf>
    <xf numFmtId="171" fontId="10" fillId="0" borderId="23" xfId="3"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NumberFormat="1" applyFont="1" applyFill="1" applyBorder="1" applyAlignment="1" applyProtection="1">
      <alignment horizontal="justify" vertical="center" wrapText="1"/>
    </xf>
    <xf numFmtId="167" fontId="10" fillId="0" borderId="1" xfId="3" applyFont="1" applyFill="1" applyBorder="1" applyAlignment="1">
      <alignment horizontal="center" vertical="center" wrapText="1"/>
    </xf>
    <xf numFmtId="0" fontId="10" fillId="0" borderId="22" xfId="0" applyFont="1" applyFill="1" applyBorder="1" applyAlignment="1" applyProtection="1">
      <alignment horizontal="left" vertical="center" wrapText="1"/>
    </xf>
    <xf numFmtId="0" fontId="9" fillId="0" borderId="40" xfId="0" applyFont="1" applyFill="1" applyBorder="1" applyAlignment="1">
      <alignment horizontal="justify" vertical="center" wrapText="1"/>
    </xf>
    <xf numFmtId="0" fontId="10" fillId="0" borderId="22" xfId="0" applyNumberFormat="1" applyFont="1" applyFill="1" applyBorder="1" applyAlignment="1" applyProtection="1">
      <alignment vertical="center" wrapText="1"/>
    </xf>
    <xf numFmtId="0" fontId="10" fillId="0" borderId="40" xfId="0" applyFont="1" applyFill="1" applyBorder="1" applyAlignment="1" applyProtection="1">
      <alignment horizontal="center" vertical="center" wrapText="1"/>
    </xf>
    <xf numFmtId="0" fontId="10" fillId="0" borderId="22" xfId="0" applyNumberFormat="1" applyFont="1" applyFill="1" applyBorder="1" applyAlignment="1" applyProtection="1">
      <alignment horizontal="justify" vertical="center" wrapText="1"/>
    </xf>
    <xf numFmtId="167" fontId="10" fillId="0" borderId="23" xfId="3" applyFont="1" applyFill="1" applyBorder="1" applyAlignment="1">
      <alignment horizontal="center" vertical="center" wrapText="1"/>
    </xf>
    <xf numFmtId="167" fontId="9" fillId="0" borderId="23" xfId="3" applyFont="1" applyFill="1" applyBorder="1" applyAlignment="1">
      <alignment horizontal="center" vertical="center" wrapText="1"/>
    </xf>
    <xf numFmtId="165" fontId="10" fillId="0" borderId="24" xfId="0" applyNumberFormat="1" applyFont="1" applyFill="1" applyBorder="1" applyAlignment="1" applyProtection="1">
      <alignment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41" fontId="9" fillId="0" borderId="18" xfId="10" applyFont="1" applyFill="1" applyBorder="1" applyAlignment="1">
      <alignment horizontal="center" vertical="center" wrapText="1"/>
    </xf>
    <xf numFmtId="41" fontId="9" fillId="0" borderId="17" xfId="10" applyFont="1" applyFill="1" applyBorder="1" applyAlignment="1">
      <alignment horizontal="center" vertical="center" wrapText="1"/>
    </xf>
    <xf numFmtId="41" fontId="9" fillId="0" borderId="1" xfId="10" applyFont="1" applyFill="1" applyBorder="1" applyAlignment="1">
      <alignment horizontal="center" vertical="center" wrapText="1"/>
    </xf>
    <xf numFmtId="168" fontId="9" fillId="0" borderId="18" xfId="4" applyFont="1" applyFill="1" applyBorder="1" applyAlignment="1">
      <alignment horizontal="center" vertical="center" wrapText="1"/>
    </xf>
    <xf numFmtId="168" fontId="9" fillId="0" borderId="1" xfId="4" applyFont="1" applyFill="1" applyBorder="1" applyAlignment="1">
      <alignment horizontal="center" vertical="center" wrapText="1"/>
    </xf>
    <xf numFmtId="0" fontId="10" fillId="0" borderId="14" xfId="0" applyFont="1" applyFill="1" applyBorder="1" applyAlignment="1" applyProtection="1">
      <alignment vertical="center" wrapText="1"/>
    </xf>
    <xf numFmtId="165" fontId="10" fillId="0" borderId="7" xfId="0" applyNumberFormat="1" applyFont="1" applyFill="1" applyBorder="1" applyAlignment="1" applyProtection="1">
      <alignment horizontal="justify" vertical="center" wrapText="1"/>
    </xf>
    <xf numFmtId="9" fontId="10" fillId="0" borderId="1" xfId="2" applyFont="1" applyFill="1" applyBorder="1" applyAlignment="1">
      <alignment horizontal="center" vertical="center"/>
    </xf>
    <xf numFmtId="0" fontId="10" fillId="0" borderId="14" xfId="0" applyFont="1" applyFill="1" applyBorder="1" applyAlignment="1" applyProtection="1">
      <alignment horizontal="justify" vertical="center" wrapText="1"/>
    </xf>
    <xf numFmtId="167" fontId="10" fillId="0" borderId="12" xfId="3" applyFont="1" applyFill="1" applyBorder="1" applyAlignment="1">
      <alignment horizontal="center" vertical="center" wrapText="1"/>
    </xf>
    <xf numFmtId="167" fontId="16" fillId="0" borderId="16" xfId="3" applyFont="1" applyFill="1" applyBorder="1" applyAlignment="1">
      <alignment horizontal="center" vertical="center" wrapText="1"/>
    </xf>
    <xf numFmtId="167" fontId="16" fillId="0" borderId="17" xfId="3" applyFont="1" applyFill="1" applyBorder="1" applyAlignment="1">
      <alignment horizontal="center" vertical="center" wrapText="1"/>
    </xf>
    <xf numFmtId="9" fontId="21" fillId="0" borderId="22" xfId="2" applyFont="1" applyFill="1" applyBorder="1" applyAlignment="1" applyProtection="1">
      <alignment vertical="center" wrapText="1"/>
    </xf>
    <xf numFmtId="0" fontId="10" fillId="0" borderId="48"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65" fontId="21" fillId="0" borderId="31" xfId="0" applyNumberFormat="1" applyFont="1" applyFill="1" applyBorder="1" applyAlignment="1" applyProtection="1">
      <alignment vertical="center" wrapText="1"/>
    </xf>
    <xf numFmtId="168" fontId="15" fillId="0" borderId="23" xfId="3" applyNumberFormat="1" applyFont="1" applyFill="1" applyBorder="1" applyAlignment="1">
      <alignment horizontal="center" vertical="center"/>
    </xf>
    <xf numFmtId="167" fontId="15" fillId="0" borderId="23" xfId="3" applyFont="1" applyFill="1" applyBorder="1" applyAlignment="1">
      <alignment horizontal="justify" vertical="center"/>
    </xf>
    <xf numFmtId="9" fontId="10" fillId="0" borderId="23" xfId="2" applyFont="1" applyFill="1" applyBorder="1" applyAlignment="1">
      <alignment horizontal="center" vertical="center" wrapText="1"/>
    </xf>
    <xf numFmtId="9" fontId="1" fillId="0" borderId="23" xfId="2" applyFill="1" applyBorder="1" applyAlignment="1">
      <alignment horizontal="center" vertical="center" wrapText="1"/>
    </xf>
    <xf numFmtId="9" fontId="10" fillId="0" borderId="23" xfId="0" applyNumberFormat="1" applyFont="1" applyFill="1" applyBorder="1" applyAlignment="1">
      <alignment horizontal="center" vertical="center" wrapText="1"/>
    </xf>
    <xf numFmtId="9" fontId="15" fillId="0" borderId="23" xfId="2" applyFont="1" applyFill="1" applyBorder="1" applyAlignment="1">
      <alignment horizontal="center" vertical="center"/>
    </xf>
    <xf numFmtId="0" fontId="6" fillId="0" borderId="8" xfId="0" applyFont="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cellXfs>
  <cellStyles count="23">
    <cellStyle name="Excel Built-in Comma" xfId="5" xr:uid="{00000000-0005-0000-0000-000000000000}"/>
    <cellStyle name="Excel Built-in Normal" xfId="3" xr:uid="{00000000-0005-0000-0000-000001000000}"/>
    <cellStyle name="Excel Built-in Percent" xfId="4" xr:uid="{00000000-0005-0000-0000-000002000000}"/>
    <cellStyle name="Millares" xfId="1" builtinId="3"/>
    <cellStyle name="Millares [0]" xfId="10" builtinId="6"/>
    <cellStyle name="Millares [0] 2" xfId="18" xr:uid="{829AA573-6280-4970-9ED2-CD0ECBA15079}"/>
    <cellStyle name="Millares 2" xfId="13" xr:uid="{00000000-0005-0000-0000-000005000000}"/>
    <cellStyle name="Millares 3" xfId="6" xr:uid="{00000000-0005-0000-0000-000006000000}"/>
    <cellStyle name="Millares 3 2" xfId="9" xr:uid="{00000000-0005-0000-0000-000007000000}"/>
    <cellStyle name="Millares 3 2 2" xfId="17" xr:uid="{E33395FF-C776-418B-B003-F3CEC96B045C}"/>
    <cellStyle name="Millares 3 3" xfId="16" xr:uid="{59BB544A-FBB4-46BC-91DE-EC1F35A92020}"/>
    <cellStyle name="Millares 4" xfId="19" xr:uid="{753936B0-4DA9-44F9-AAE1-61A7EA59CEB7}"/>
    <cellStyle name="Millares 5" xfId="20" xr:uid="{06D4070B-815F-4140-B924-152770B69CEA}"/>
    <cellStyle name="Millares 6" xfId="21" xr:uid="{48C031DE-9210-4415-A425-0D301A71B7F3}"/>
    <cellStyle name="Moneda" xfId="22" builtinId="4"/>
    <cellStyle name="Normal" xfId="0" builtinId="0"/>
    <cellStyle name="Normal 2" xfId="7" xr:uid="{00000000-0005-0000-0000-000009000000}"/>
    <cellStyle name="Normal 2 2" xfId="14" xr:uid="{00000000-0005-0000-0000-00000A000000}"/>
    <cellStyle name="Normal 3" xfId="11" xr:uid="{00000000-0005-0000-0000-00000B000000}"/>
    <cellStyle name="Porcentaje" xfId="2" builtinId="5"/>
    <cellStyle name="Porcentaje 2" xfId="8" xr:uid="{00000000-0005-0000-0000-00000D000000}"/>
    <cellStyle name="Porcentaje 2 2" xfId="15" xr:uid="{00000000-0005-0000-0000-00000E000000}"/>
    <cellStyle name="Porcentaje 3" xfId="12" xr:uid="{00000000-0005-0000-0000-00000F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4.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16.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9.png"/><Relationship Id="rId4"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0</xdr:col>
      <xdr:colOff>49874</xdr:colOff>
      <xdr:row>2</xdr:row>
      <xdr:rowOff>2864</xdr:rowOff>
    </xdr:from>
    <xdr:to>
      <xdr:col>0</xdr:col>
      <xdr:colOff>643930</xdr:colOff>
      <xdr:row>2</xdr:row>
      <xdr:rowOff>555107</xdr:rowOff>
    </xdr:to>
    <xdr:pic>
      <xdr:nvPicPr>
        <xdr:cNvPr id="2" name="Picture 2" descr="Resultado de imagen para CARO Y CUERV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74" y="510864"/>
          <a:ext cx="594056" cy="552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648697</xdr:colOff>
      <xdr:row>1</xdr:row>
      <xdr:rowOff>304436</xdr:rowOff>
    </xdr:from>
    <xdr:to>
      <xdr:col>0</xdr:col>
      <xdr:colOff>1833074</xdr:colOff>
      <xdr:row>2</xdr:row>
      <xdr:rowOff>592613</xdr:rowOff>
    </xdr:to>
    <xdr:pic>
      <xdr:nvPicPr>
        <xdr:cNvPr id="3" name="2 Imagen">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r="73864"/>
        <a:stretch/>
      </xdr:blipFill>
      <xdr:spPr>
        <a:xfrm>
          <a:off x="648697" y="507636"/>
          <a:ext cx="1184377" cy="592977"/>
        </a:xfrm>
        <a:prstGeom prst="rect">
          <a:avLst/>
        </a:prstGeom>
      </xdr:spPr>
    </xdr:pic>
    <xdr:clientData/>
  </xdr:twoCellAnchor>
  <xdr:twoCellAnchor editAs="oneCell">
    <xdr:from>
      <xdr:col>0</xdr:col>
      <xdr:colOff>1745253</xdr:colOff>
      <xdr:row>2</xdr:row>
      <xdr:rowOff>23407</xdr:rowOff>
    </xdr:from>
    <xdr:to>
      <xdr:col>0</xdr:col>
      <xdr:colOff>2284289</xdr:colOff>
      <xdr:row>2</xdr:row>
      <xdr:rowOff>557092</xdr:rowOff>
    </xdr:to>
    <xdr:pic>
      <xdr:nvPicPr>
        <xdr:cNvPr id="4" name="Picture 4" descr="Resultado de imagen para ICANH">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5253" y="531407"/>
          <a:ext cx="539036" cy="533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179916</xdr:colOff>
      <xdr:row>0</xdr:row>
      <xdr:rowOff>35673</xdr:rowOff>
    </xdr:from>
    <xdr:to>
      <xdr:col>0</xdr:col>
      <xdr:colOff>2320619</xdr:colOff>
      <xdr:row>2</xdr:row>
      <xdr:rowOff>2831</xdr:rowOff>
    </xdr:to>
    <xdr:pic>
      <xdr:nvPicPr>
        <xdr:cNvPr id="5" name="Google Shape;65;p14">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alphaModFix/>
        </a:blip>
        <a:stretch>
          <a:fillRect/>
        </a:stretch>
      </xdr:blipFill>
      <xdr:spPr>
        <a:xfrm>
          <a:off x="179916" y="35673"/>
          <a:ext cx="2136893" cy="4793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51086</xdr:colOff>
      <xdr:row>2</xdr:row>
      <xdr:rowOff>92226</xdr:rowOff>
    </xdr:from>
    <xdr:to>
      <xdr:col>0</xdr:col>
      <xdr:colOff>491287</xdr:colOff>
      <xdr:row>3</xdr:row>
      <xdr:rowOff>190300</xdr:rowOff>
    </xdr:to>
    <xdr:pic>
      <xdr:nvPicPr>
        <xdr:cNvPr id="2" name="Picture 2" descr="Resultado de imagen para CARO Y CUERV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86" y="568476"/>
          <a:ext cx="423056" cy="397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486834</xdr:colOff>
      <xdr:row>1</xdr:row>
      <xdr:rowOff>258654</xdr:rowOff>
    </xdr:from>
    <xdr:to>
      <xdr:col>0</xdr:col>
      <xdr:colOff>1901081</xdr:colOff>
      <xdr:row>3</xdr:row>
      <xdr:rowOff>379256</xdr:rowOff>
    </xdr:to>
    <xdr:pic>
      <xdr:nvPicPr>
        <xdr:cNvPr id="3" name="2 Imagen">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r="73864"/>
        <a:stretch/>
      </xdr:blipFill>
      <xdr:spPr>
        <a:xfrm>
          <a:off x="486834" y="449154"/>
          <a:ext cx="1408532" cy="705709"/>
        </a:xfrm>
        <a:prstGeom prst="rect">
          <a:avLst/>
        </a:prstGeom>
      </xdr:spPr>
    </xdr:pic>
    <xdr:clientData/>
  </xdr:twoCellAnchor>
  <xdr:twoCellAnchor editAs="oneCell">
    <xdr:from>
      <xdr:col>0</xdr:col>
      <xdr:colOff>1746250</xdr:colOff>
      <xdr:row>2</xdr:row>
      <xdr:rowOff>92188</xdr:rowOff>
    </xdr:from>
    <xdr:to>
      <xdr:col>0</xdr:col>
      <xdr:colOff>2206148</xdr:colOff>
      <xdr:row>3</xdr:row>
      <xdr:rowOff>263550</xdr:rowOff>
    </xdr:to>
    <xdr:pic>
      <xdr:nvPicPr>
        <xdr:cNvPr id="4" name="Picture 4" descr="Resultado de imagen para ICANH">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6250" y="473188"/>
          <a:ext cx="452278" cy="451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108858</xdr:colOff>
      <xdr:row>0</xdr:row>
      <xdr:rowOff>2954</xdr:rowOff>
    </xdr:from>
    <xdr:to>
      <xdr:col>0</xdr:col>
      <xdr:colOff>2243330</xdr:colOff>
      <xdr:row>2</xdr:row>
      <xdr:rowOff>3995</xdr:rowOff>
    </xdr:to>
    <xdr:pic>
      <xdr:nvPicPr>
        <xdr:cNvPr id="5" name="Google Shape;65;p14">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4" cstate="print">
          <a:alphaModFix/>
        </a:blip>
        <a:stretch>
          <a:fillRect/>
        </a:stretch>
      </xdr:blipFill>
      <xdr:spPr>
        <a:xfrm>
          <a:off x="108858" y="2954"/>
          <a:ext cx="2123042" cy="4772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1746252</xdr:colOff>
      <xdr:row>2</xdr:row>
      <xdr:rowOff>67661</xdr:rowOff>
    </xdr:from>
    <xdr:to>
      <xdr:col>0</xdr:col>
      <xdr:colOff>2319656</xdr:colOff>
      <xdr:row>3</xdr:row>
      <xdr:rowOff>174903</xdr:rowOff>
    </xdr:to>
    <xdr:pic>
      <xdr:nvPicPr>
        <xdr:cNvPr id="2" name="Picture 2" descr="Resultado de imagen para CARO Y CUERVO">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2" y="439136"/>
          <a:ext cx="573404" cy="46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13758</xdr:rowOff>
    </xdr:from>
    <xdr:to>
      <xdr:col>0</xdr:col>
      <xdr:colOff>1177269</xdr:colOff>
      <xdr:row>3</xdr:row>
      <xdr:rowOff>211878</xdr:rowOff>
    </xdr:to>
    <xdr:pic>
      <xdr:nvPicPr>
        <xdr:cNvPr id="3" name="2 Imagen">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srcRect r="73864"/>
        <a:stretch/>
      </xdr:blipFill>
      <xdr:spPr>
        <a:xfrm>
          <a:off x="0" y="385233"/>
          <a:ext cx="1177269" cy="553720"/>
        </a:xfrm>
        <a:prstGeom prst="rect">
          <a:avLst/>
        </a:prstGeom>
      </xdr:spPr>
    </xdr:pic>
    <xdr:clientData/>
  </xdr:twoCellAnchor>
  <xdr:twoCellAnchor editAs="oneCell">
    <xdr:from>
      <xdr:col>0</xdr:col>
      <xdr:colOff>1037170</xdr:colOff>
      <xdr:row>2</xdr:row>
      <xdr:rowOff>4065</xdr:rowOff>
    </xdr:from>
    <xdr:to>
      <xdr:col>0</xdr:col>
      <xdr:colOff>1642030</xdr:colOff>
      <xdr:row>3</xdr:row>
      <xdr:rowOff>174279</xdr:rowOff>
    </xdr:to>
    <xdr:pic>
      <xdr:nvPicPr>
        <xdr:cNvPr id="4" name="Picture 4" descr="Resultado de imagen para ICANH">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170" y="375540"/>
          <a:ext cx="604860" cy="5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16981</xdr:rowOff>
    </xdr:from>
    <xdr:to>
      <xdr:col>0</xdr:col>
      <xdr:colOff>2020548</xdr:colOff>
      <xdr:row>2</xdr:row>
      <xdr:rowOff>23918</xdr:rowOff>
    </xdr:to>
    <xdr:pic>
      <xdr:nvPicPr>
        <xdr:cNvPr id="5" name="Google Shape;65;p14">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4" cstate="print">
          <a:alphaModFix/>
        </a:blip>
        <a:stretch>
          <a:fillRect/>
        </a:stretch>
      </xdr:blipFill>
      <xdr:spPr>
        <a:xfrm>
          <a:off x="0" y="16981"/>
          <a:ext cx="2020548" cy="3784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171282</xdr:colOff>
      <xdr:row>2</xdr:row>
      <xdr:rowOff>210609</xdr:rowOff>
    </xdr:from>
    <xdr:to>
      <xdr:col>0</xdr:col>
      <xdr:colOff>574721</xdr:colOff>
      <xdr:row>3</xdr:row>
      <xdr:rowOff>135322</xdr:rowOff>
    </xdr:to>
    <xdr:pic>
      <xdr:nvPicPr>
        <xdr:cNvPr id="2" name="Picture 2" descr="Resultado de imagen para CARO Y CUERVO">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282" y="591609"/>
          <a:ext cx="407249" cy="32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603250</xdr:colOff>
      <xdr:row>2</xdr:row>
      <xdr:rowOff>201083</xdr:rowOff>
    </xdr:from>
    <xdr:to>
      <xdr:col>0</xdr:col>
      <xdr:colOff>1559110</xdr:colOff>
      <xdr:row>3</xdr:row>
      <xdr:rowOff>173207</xdr:rowOff>
    </xdr:to>
    <xdr:pic>
      <xdr:nvPicPr>
        <xdr:cNvPr id="3" name="2 Imagen">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2" cstate="print"/>
        <a:srcRect r="73864"/>
        <a:stretch/>
      </xdr:blipFill>
      <xdr:spPr>
        <a:xfrm>
          <a:off x="603250" y="582083"/>
          <a:ext cx="936810" cy="376619"/>
        </a:xfrm>
        <a:prstGeom prst="rect">
          <a:avLst/>
        </a:prstGeom>
      </xdr:spPr>
    </xdr:pic>
    <xdr:clientData/>
  </xdr:twoCellAnchor>
  <xdr:twoCellAnchor editAs="oneCell">
    <xdr:from>
      <xdr:col>0</xdr:col>
      <xdr:colOff>1544812</xdr:colOff>
      <xdr:row>2</xdr:row>
      <xdr:rowOff>161925</xdr:rowOff>
    </xdr:from>
    <xdr:to>
      <xdr:col>0</xdr:col>
      <xdr:colOff>2015193</xdr:colOff>
      <xdr:row>3</xdr:row>
      <xdr:rowOff>143377</xdr:rowOff>
    </xdr:to>
    <xdr:pic>
      <xdr:nvPicPr>
        <xdr:cNvPr id="4" name="Picture 4" descr="Resultado de imagen para ICANH">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4812" y="542925"/>
          <a:ext cx="460856" cy="3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81540</xdr:rowOff>
    </xdr:from>
    <xdr:to>
      <xdr:col>0</xdr:col>
      <xdr:colOff>2054225</xdr:colOff>
      <xdr:row>2</xdr:row>
      <xdr:rowOff>80857</xdr:rowOff>
    </xdr:to>
    <xdr:pic>
      <xdr:nvPicPr>
        <xdr:cNvPr id="5" name="Google Shape;65;p14">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4" cstate="print">
          <a:alphaModFix/>
        </a:blip>
        <a:stretch>
          <a:fillRect/>
        </a:stretch>
      </xdr:blipFill>
      <xdr:spPr>
        <a:xfrm>
          <a:off x="28575" y="81540"/>
          <a:ext cx="2025650" cy="38412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xdr:row>
      <xdr:rowOff>58235</xdr:rowOff>
    </xdr:from>
    <xdr:to>
      <xdr:col>0</xdr:col>
      <xdr:colOff>530510</xdr:colOff>
      <xdr:row>2</xdr:row>
      <xdr:rowOff>414510</xdr:rowOff>
    </xdr:to>
    <xdr:pic>
      <xdr:nvPicPr>
        <xdr:cNvPr id="2" name="Picture 2" descr="Resultado de imagen para CARO Y CUER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39235"/>
          <a:ext cx="454310" cy="35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685799</xdr:colOff>
      <xdr:row>2</xdr:row>
      <xdr:rowOff>0</xdr:rowOff>
    </xdr:from>
    <xdr:to>
      <xdr:col>0</xdr:col>
      <xdr:colOff>1748790</xdr:colOff>
      <xdr:row>3</xdr:row>
      <xdr:rowOff>28364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r="73864"/>
        <a:stretch/>
      </xdr:blipFill>
      <xdr:spPr>
        <a:xfrm>
          <a:off x="685799" y="381000"/>
          <a:ext cx="1047751" cy="483659"/>
        </a:xfrm>
        <a:prstGeom prst="rect">
          <a:avLst/>
        </a:prstGeom>
      </xdr:spPr>
    </xdr:pic>
    <xdr:clientData/>
  </xdr:twoCellAnchor>
  <xdr:twoCellAnchor editAs="oneCell">
    <xdr:from>
      <xdr:col>0</xdr:col>
      <xdr:colOff>1800224</xdr:colOff>
      <xdr:row>2</xdr:row>
      <xdr:rowOff>27818</xdr:rowOff>
    </xdr:from>
    <xdr:to>
      <xdr:col>0</xdr:col>
      <xdr:colOff>2243157</xdr:colOff>
      <xdr:row>2</xdr:row>
      <xdr:rowOff>384466</xdr:rowOff>
    </xdr:to>
    <xdr:pic>
      <xdr:nvPicPr>
        <xdr:cNvPr id="4" name="Picture 4" descr="Resultado de imagen para ICANH">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0224" y="408818"/>
          <a:ext cx="427693" cy="356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15875</xdr:rowOff>
    </xdr:from>
    <xdr:to>
      <xdr:col>0</xdr:col>
      <xdr:colOff>2054225</xdr:colOff>
      <xdr:row>2</xdr:row>
      <xdr:rowOff>34665</xdr:rowOff>
    </xdr:to>
    <xdr:pic>
      <xdr:nvPicPr>
        <xdr:cNvPr id="5" name="Google Shape;65;p14">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alphaModFix/>
        </a:blip>
        <a:stretch>
          <a:fillRect/>
        </a:stretch>
      </xdr:blipFill>
      <xdr:spPr>
        <a:xfrm>
          <a:off x="0" y="15875"/>
          <a:ext cx="2035175" cy="3883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87683</xdr:colOff>
      <xdr:row>3</xdr:row>
      <xdr:rowOff>23813</xdr:rowOff>
    </xdr:from>
    <xdr:to>
      <xdr:col>0</xdr:col>
      <xdr:colOff>529792</xdr:colOff>
      <xdr:row>3</xdr:row>
      <xdr:rowOff>376986</xdr:rowOff>
    </xdr:to>
    <xdr:pic>
      <xdr:nvPicPr>
        <xdr:cNvPr id="2" name="Picture 2" descr="Resultado de imagen para CARO Y CUERV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83" y="700088"/>
          <a:ext cx="434489" cy="34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2</xdr:row>
      <xdr:rowOff>232204</xdr:rowOff>
    </xdr:from>
    <xdr:to>
      <xdr:col>0</xdr:col>
      <xdr:colOff>1562017</xdr:colOff>
      <xdr:row>3</xdr:row>
      <xdr:rowOff>300199</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r="73864"/>
        <a:stretch/>
      </xdr:blipFill>
      <xdr:spPr>
        <a:xfrm>
          <a:off x="619125" y="641779"/>
          <a:ext cx="942892" cy="401582"/>
        </a:xfrm>
        <a:prstGeom prst="rect">
          <a:avLst/>
        </a:prstGeom>
      </xdr:spPr>
    </xdr:pic>
    <xdr:clientData/>
  </xdr:twoCellAnchor>
  <xdr:twoCellAnchor editAs="oneCell">
    <xdr:from>
      <xdr:col>0</xdr:col>
      <xdr:colOff>1571624</xdr:colOff>
      <xdr:row>2</xdr:row>
      <xdr:rowOff>225368</xdr:rowOff>
    </xdr:from>
    <xdr:to>
      <xdr:col>0</xdr:col>
      <xdr:colOff>2091231</xdr:colOff>
      <xdr:row>3</xdr:row>
      <xdr:rowOff>308258</xdr:rowOff>
    </xdr:to>
    <xdr:pic>
      <xdr:nvPicPr>
        <xdr:cNvPr id="4" name="Picture 4" descr="Resultado de imagen para ICANH">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1624" y="634943"/>
          <a:ext cx="515797" cy="4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106706</xdr:rowOff>
    </xdr:from>
    <xdr:to>
      <xdr:col>0</xdr:col>
      <xdr:colOff>2132804</xdr:colOff>
      <xdr:row>1</xdr:row>
      <xdr:rowOff>301656</xdr:rowOff>
    </xdr:to>
    <xdr:pic>
      <xdr:nvPicPr>
        <xdr:cNvPr id="5" name="Google Shape;65;p14">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alphaModFix/>
        </a:blip>
        <a:stretch>
          <a:fillRect/>
        </a:stretch>
      </xdr:blipFill>
      <xdr:spPr>
        <a:xfrm>
          <a:off x="95250" y="106706"/>
          <a:ext cx="2037554" cy="3854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111317</xdr:colOff>
      <xdr:row>2</xdr:row>
      <xdr:rowOff>47624</xdr:rowOff>
    </xdr:from>
    <xdr:to>
      <xdr:col>0</xdr:col>
      <xdr:colOff>841670</xdr:colOff>
      <xdr:row>3</xdr:row>
      <xdr:rowOff>269875</xdr:rowOff>
    </xdr:to>
    <xdr:pic>
      <xdr:nvPicPr>
        <xdr:cNvPr id="2" name="Picture 2" descr="Resultado de imagen para CARO Y CUERV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7" y="650874"/>
          <a:ext cx="730353"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856236</xdr:colOff>
      <xdr:row>1</xdr:row>
      <xdr:rowOff>399467</xdr:rowOff>
    </xdr:from>
    <xdr:to>
      <xdr:col>0</xdr:col>
      <xdr:colOff>1946911</xdr:colOff>
      <xdr:row>3</xdr:row>
      <xdr:rowOff>343805</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r="73864"/>
        <a:stretch/>
      </xdr:blipFill>
      <xdr:spPr>
        <a:xfrm>
          <a:off x="856236" y="589967"/>
          <a:ext cx="1096390" cy="658713"/>
        </a:xfrm>
        <a:prstGeom prst="rect">
          <a:avLst/>
        </a:prstGeom>
      </xdr:spPr>
    </xdr:pic>
    <xdr:clientData/>
  </xdr:twoCellAnchor>
  <xdr:twoCellAnchor editAs="oneCell">
    <xdr:from>
      <xdr:col>0</xdr:col>
      <xdr:colOff>1772708</xdr:colOff>
      <xdr:row>2</xdr:row>
      <xdr:rowOff>101269</xdr:rowOff>
    </xdr:from>
    <xdr:to>
      <xdr:col>0</xdr:col>
      <xdr:colOff>2281892</xdr:colOff>
      <xdr:row>3</xdr:row>
      <xdr:rowOff>232058</xdr:rowOff>
    </xdr:to>
    <xdr:pic>
      <xdr:nvPicPr>
        <xdr:cNvPr id="4" name="Picture 4" descr="Resultado de imagen para ICANH">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2708" y="704519"/>
          <a:ext cx="509184" cy="43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0</xdr:row>
      <xdr:rowOff>80476</xdr:rowOff>
    </xdr:from>
    <xdr:to>
      <xdr:col>0</xdr:col>
      <xdr:colOff>2174875</xdr:colOff>
      <xdr:row>1</xdr:row>
      <xdr:rowOff>270293</xdr:rowOff>
    </xdr:to>
    <xdr:pic>
      <xdr:nvPicPr>
        <xdr:cNvPr id="5" name="Google Shape;65;p14">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alphaModFix/>
        </a:blip>
        <a:stretch>
          <a:fillRect/>
        </a:stretch>
      </xdr:blipFill>
      <xdr:spPr>
        <a:xfrm>
          <a:off x="158750" y="80476"/>
          <a:ext cx="2025650" cy="3841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iomara.ruiz/Desktop/DespachoMinistro/Oficina%20de%20Planeacion/049-%20PLANEACION%20ESTRATEGICA-PLAN%20DE%20DESARROLLO/PND%202018-2022/0.%20PND%20-%20PEI/2.%20PEI/Versiones/9.%20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uliana Zamora" id="{C8A3B81A-9982-414B-8EBD-D2EDDB0B7722}" userId="f93b6e0e3644d0b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48" dT="2021-02-15T20:06:07.95" personId="{C8A3B81A-9982-414B-8EBD-D2EDDB0B7722}" id="{E56F52FE-6C49-4894-BCFB-1DCB6AED62B4}">
    <text>Cuales fueron esos 12 eventos? No se entiende el avance.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s://www.mincultura.gov.co/ministerio/oficinas-y-grupos/oficina%20asesora%20de%20planeacion/plan-de-anticorrupcion/Paginas/2020.asp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X32"/>
  <sheetViews>
    <sheetView showGridLines="0" tabSelected="1" zoomScale="60" zoomScaleNormal="60" zoomScaleSheetLayoutView="75" zoomScalePageLayoutView="75" workbookViewId="0">
      <selection activeCell="A5" sqref="A5:V5"/>
    </sheetView>
  </sheetViews>
  <sheetFormatPr baseColWidth="10" defaultColWidth="11.44140625" defaultRowHeight="13.8" x14ac:dyDescent="0.3"/>
  <cols>
    <col min="1" max="3" width="35.6640625" style="19" customWidth="1"/>
    <col min="4" max="4" width="16.109375" style="19" customWidth="1"/>
    <col min="5" max="5" width="19.6640625" style="19" customWidth="1"/>
    <col min="6" max="6" width="18.6640625" style="19" customWidth="1"/>
    <col min="7" max="7" width="69.21875" style="19" customWidth="1"/>
    <col min="8" max="8" width="18.109375" style="19" hidden="1" customWidth="1"/>
    <col min="9" max="9" width="18.6640625" style="19" hidden="1" customWidth="1"/>
    <col min="10" max="10" width="18.109375" style="18" hidden="1" customWidth="1"/>
    <col min="11" max="11" width="18.6640625" style="19" hidden="1" customWidth="1"/>
    <col min="12" max="12" width="18.109375" style="19" hidden="1" customWidth="1"/>
    <col min="13" max="13" width="18.6640625" style="19" hidden="1" customWidth="1"/>
    <col min="14" max="15" width="13.5546875" style="18" customWidth="1"/>
    <col min="16" max="16" width="17.109375" style="19" customWidth="1"/>
    <col min="17" max="17" width="13.88671875" style="19" customWidth="1"/>
    <col min="18" max="18" width="12.88671875" style="19" customWidth="1"/>
    <col min="19" max="19" width="25.5546875" style="19" bestFit="1" customWidth="1"/>
    <col min="20" max="20" width="25.5546875" style="19" customWidth="1"/>
    <col min="21" max="21" width="16.5546875" style="19" customWidth="1"/>
    <col min="22" max="22" width="44.88671875" style="21" customWidth="1"/>
    <col min="23" max="23" width="14.21875" style="18" bestFit="1" customWidth="1"/>
    <col min="24" max="24" width="12.6640625" style="18" bestFit="1" customWidth="1"/>
    <col min="25" max="16384" width="11.44140625" style="18"/>
  </cols>
  <sheetData>
    <row r="1" spans="1:24" s="1" customFormat="1" ht="15.6" x14ac:dyDescent="0.3">
      <c r="A1" s="400"/>
      <c r="B1" s="366" t="s">
        <v>0</v>
      </c>
      <c r="C1" s="367"/>
      <c r="D1" s="367"/>
      <c r="E1" s="367"/>
      <c r="F1" s="367"/>
      <c r="G1" s="367"/>
      <c r="H1" s="367"/>
      <c r="I1" s="367"/>
      <c r="J1" s="367"/>
      <c r="K1" s="367"/>
      <c r="L1" s="367"/>
      <c r="M1" s="367"/>
      <c r="N1" s="367"/>
      <c r="O1" s="367"/>
      <c r="P1" s="367"/>
      <c r="Q1" s="367"/>
      <c r="R1" s="367"/>
      <c r="S1" s="367"/>
      <c r="T1" s="367"/>
      <c r="U1" s="368"/>
      <c r="V1" s="369" t="s">
        <v>676</v>
      </c>
    </row>
    <row r="2" spans="1:24" s="2" customFormat="1" ht="24" customHeight="1" x14ac:dyDescent="0.3">
      <c r="A2" s="401"/>
      <c r="B2" s="320"/>
      <c r="C2" s="321"/>
      <c r="D2" s="321"/>
      <c r="E2" s="321"/>
      <c r="F2" s="321"/>
      <c r="G2" s="321"/>
      <c r="H2" s="321"/>
      <c r="I2" s="321"/>
      <c r="J2" s="321"/>
      <c r="K2" s="321"/>
      <c r="L2" s="321"/>
      <c r="M2" s="321"/>
      <c r="N2" s="321"/>
      <c r="O2" s="321"/>
      <c r="P2" s="321"/>
      <c r="Q2" s="321"/>
      <c r="R2" s="321"/>
      <c r="S2" s="321"/>
      <c r="T2" s="321"/>
      <c r="U2" s="322"/>
      <c r="V2" s="454" t="s">
        <v>675</v>
      </c>
    </row>
    <row r="3" spans="1:24" s="1" customFormat="1" ht="46.8" customHeight="1" x14ac:dyDescent="0.3">
      <c r="A3" s="401"/>
      <c r="B3" s="323"/>
      <c r="C3" s="324"/>
      <c r="D3" s="324"/>
      <c r="E3" s="324"/>
      <c r="F3" s="324"/>
      <c r="G3" s="324"/>
      <c r="H3" s="324"/>
      <c r="I3" s="324"/>
      <c r="J3" s="324"/>
      <c r="K3" s="324"/>
      <c r="L3" s="324"/>
      <c r="M3" s="324"/>
      <c r="N3" s="324"/>
      <c r="O3" s="324"/>
      <c r="P3" s="324"/>
      <c r="Q3" s="324"/>
      <c r="R3" s="324"/>
      <c r="S3" s="324"/>
      <c r="T3" s="324"/>
      <c r="U3" s="325"/>
      <c r="V3" s="455"/>
    </row>
    <row r="4" spans="1:24" s="1" customFormat="1" ht="22.8" x14ac:dyDescent="0.3">
      <c r="A4" s="402" t="s">
        <v>3</v>
      </c>
      <c r="B4" s="360"/>
      <c r="C4" s="360"/>
      <c r="D4" s="360"/>
      <c r="E4" s="360"/>
      <c r="F4" s="360"/>
      <c r="G4" s="360"/>
      <c r="H4" s="360"/>
      <c r="I4" s="360"/>
      <c r="J4" s="360"/>
      <c r="K4" s="360"/>
      <c r="L4" s="360"/>
      <c r="M4" s="360"/>
      <c r="N4" s="360"/>
      <c r="O4" s="360"/>
      <c r="P4" s="360"/>
      <c r="Q4" s="360"/>
      <c r="R4" s="360"/>
      <c r="S4" s="360"/>
      <c r="T4" s="361"/>
      <c r="U4" s="359" t="s">
        <v>4</v>
      </c>
      <c r="V4" s="403">
        <v>1</v>
      </c>
    </row>
    <row r="5" spans="1:24" s="16" customFormat="1" ht="32.25" customHeight="1" thickBot="1" x14ac:dyDescent="0.35">
      <c r="A5" s="372" t="s">
        <v>624</v>
      </c>
      <c r="B5" s="373"/>
      <c r="C5" s="373"/>
      <c r="D5" s="373"/>
      <c r="E5" s="373"/>
      <c r="F5" s="373"/>
      <c r="G5" s="373"/>
      <c r="H5" s="373"/>
      <c r="I5" s="373"/>
      <c r="J5" s="373"/>
      <c r="K5" s="373"/>
      <c r="L5" s="373"/>
      <c r="M5" s="373"/>
      <c r="N5" s="373"/>
      <c r="O5" s="373"/>
      <c r="P5" s="373"/>
      <c r="Q5" s="373"/>
      <c r="R5" s="373"/>
      <c r="S5" s="373"/>
      <c r="T5" s="373"/>
      <c r="U5" s="373"/>
      <c r="V5" s="374"/>
    </row>
    <row r="6" spans="1:24" s="4" customFormat="1" ht="9.75" customHeight="1" thickBot="1" x14ac:dyDescent="0.35">
      <c r="A6" s="375"/>
    </row>
    <row r="7" spans="1:24" s="45" customFormat="1" ht="36" customHeight="1" x14ac:dyDescent="0.3">
      <c r="A7" s="404" t="s">
        <v>5</v>
      </c>
      <c r="B7" s="378" t="s">
        <v>6</v>
      </c>
      <c r="C7" s="378" t="s">
        <v>7</v>
      </c>
      <c r="D7" s="378" t="s">
        <v>8</v>
      </c>
      <c r="E7" s="378" t="s">
        <v>221</v>
      </c>
      <c r="F7" s="405" t="s">
        <v>556</v>
      </c>
      <c r="G7" s="406"/>
      <c r="H7" s="405" t="s">
        <v>557</v>
      </c>
      <c r="I7" s="406"/>
      <c r="J7" s="405" t="s">
        <v>558</v>
      </c>
      <c r="K7" s="406"/>
      <c r="L7" s="405" t="s">
        <v>559</v>
      </c>
      <c r="M7" s="406"/>
      <c r="N7" s="407" t="s">
        <v>560</v>
      </c>
      <c r="O7" s="378" t="s">
        <v>561</v>
      </c>
      <c r="P7" s="378" t="s">
        <v>220</v>
      </c>
      <c r="Q7" s="378" t="s">
        <v>221</v>
      </c>
      <c r="R7" s="378" t="s">
        <v>222</v>
      </c>
      <c r="S7" s="378" t="s">
        <v>9</v>
      </c>
      <c r="T7" s="407" t="s">
        <v>563</v>
      </c>
      <c r="U7" s="380" t="s">
        <v>562</v>
      </c>
      <c r="V7" s="408" t="s">
        <v>10</v>
      </c>
    </row>
    <row r="8" spans="1:24" s="45" customFormat="1" ht="37.5" customHeight="1" x14ac:dyDescent="0.3">
      <c r="A8" s="409"/>
      <c r="B8" s="314"/>
      <c r="C8" s="314"/>
      <c r="D8" s="314"/>
      <c r="E8" s="314"/>
      <c r="F8" s="221" t="s">
        <v>161</v>
      </c>
      <c r="G8" s="221" t="s">
        <v>162</v>
      </c>
      <c r="H8" s="221" t="s">
        <v>161</v>
      </c>
      <c r="I8" s="221" t="s">
        <v>162</v>
      </c>
      <c r="J8" s="221" t="s">
        <v>161</v>
      </c>
      <c r="K8" s="221" t="s">
        <v>162</v>
      </c>
      <c r="L8" s="221" t="s">
        <v>161</v>
      </c>
      <c r="M8" s="221" t="s">
        <v>162</v>
      </c>
      <c r="N8" s="332"/>
      <c r="O8" s="314"/>
      <c r="P8" s="314"/>
      <c r="Q8" s="314"/>
      <c r="R8" s="314"/>
      <c r="S8" s="314"/>
      <c r="T8" s="332"/>
      <c r="U8" s="334"/>
      <c r="V8" s="410"/>
    </row>
    <row r="9" spans="1:24" s="8" customFormat="1" ht="214.2" customHeight="1" x14ac:dyDescent="0.3">
      <c r="A9" s="384" t="s">
        <v>470</v>
      </c>
      <c r="B9" s="224" t="s">
        <v>11</v>
      </c>
      <c r="C9" s="224" t="s">
        <v>460</v>
      </c>
      <c r="D9" s="224" t="s">
        <v>12</v>
      </c>
      <c r="E9" s="224">
        <f>Q9</f>
        <v>4</v>
      </c>
      <c r="F9" s="229">
        <v>2</v>
      </c>
      <c r="G9" s="230" t="s">
        <v>618</v>
      </c>
      <c r="H9" s="229"/>
      <c r="I9" s="230"/>
      <c r="J9" s="229"/>
      <c r="K9" s="230"/>
      <c r="L9" s="229"/>
      <c r="M9" s="230"/>
      <c r="N9" s="224">
        <f>F9</f>
        <v>2</v>
      </c>
      <c r="O9" s="229">
        <v>4</v>
      </c>
      <c r="P9" s="224">
        <v>4</v>
      </c>
      <c r="Q9" s="224">
        <v>4</v>
      </c>
      <c r="R9" s="224">
        <v>4</v>
      </c>
      <c r="S9" s="224">
        <v>16</v>
      </c>
      <c r="T9" s="224">
        <v>29</v>
      </c>
      <c r="U9" s="36">
        <f>T9/S9</f>
        <v>1.8125</v>
      </c>
      <c r="V9" s="411"/>
    </row>
    <row r="10" spans="1:24" s="8" customFormat="1" ht="82.8" x14ac:dyDescent="0.3">
      <c r="A10" s="384" t="s">
        <v>469</v>
      </c>
      <c r="B10" s="224" t="s">
        <v>569</v>
      </c>
      <c r="C10" s="224" t="s">
        <v>461</v>
      </c>
      <c r="D10" s="224" t="s">
        <v>12</v>
      </c>
      <c r="E10" s="224">
        <f t="shared" ref="E10:E21" si="0">Q10</f>
        <v>1</v>
      </c>
      <c r="F10" s="207">
        <v>0</v>
      </c>
      <c r="G10" s="230" t="s">
        <v>619</v>
      </c>
      <c r="H10" s="15"/>
      <c r="I10" s="230"/>
      <c r="J10" s="15"/>
      <c r="K10" s="230"/>
      <c r="L10" s="15"/>
      <c r="M10" s="230"/>
      <c r="N10" s="207">
        <f>F10</f>
        <v>0</v>
      </c>
      <c r="O10" s="207">
        <v>0</v>
      </c>
      <c r="P10" s="224">
        <v>1</v>
      </c>
      <c r="Q10" s="224">
        <v>1</v>
      </c>
      <c r="R10" s="224">
        <v>1</v>
      </c>
      <c r="S10" s="224">
        <v>3</v>
      </c>
      <c r="T10" s="224">
        <v>1</v>
      </c>
      <c r="U10" s="36">
        <f t="shared" ref="U10:U21" si="1">T10/S10</f>
        <v>0.33333333333333331</v>
      </c>
      <c r="V10" s="412"/>
    </row>
    <row r="11" spans="1:24" s="8" customFormat="1" ht="132.75" customHeight="1" x14ac:dyDescent="0.3">
      <c r="A11" s="388" t="s">
        <v>14</v>
      </c>
      <c r="B11" s="177" t="s">
        <v>15</v>
      </c>
      <c r="C11" s="223" t="s">
        <v>16</v>
      </c>
      <c r="D11" s="224" t="s">
        <v>17</v>
      </c>
      <c r="E11" s="36">
        <f t="shared" si="0"/>
        <v>1</v>
      </c>
      <c r="F11" s="15">
        <v>0.1</v>
      </c>
      <c r="G11" s="164" t="s">
        <v>591</v>
      </c>
      <c r="H11" s="15">
        <v>0.1</v>
      </c>
      <c r="I11" s="231"/>
      <c r="J11" s="15"/>
      <c r="K11" s="231"/>
      <c r="L11" s="15"/>
      <c r="M11" s="231"/>
      <c r="N11" s="232">
        <f>F11</f>
        <v>0.1</v>
      </c>
      <c r="O11" s="15">
        <v>1</v>
      </c>
      <c r="P11" s="36">
        <v>1</v>
      </c>
      <c r="Q11" s="36">
        <v>1</v>
      </c>
      <c r="R11" s="36">
        <v>1</v>
      </c>
      <c r="S11" s="36">
        <v>1</v>
      </c>
      <c r="T11" s="36">
        <v>0.1</v>
      </c>
      <c r="U11" s="36">
        <f t="shared" si="1"/>
        <v>0.1</v>
      </c>
      <c r="V11" s="413"/>
    </row>
    <row r="12" spans="1:24" s="8" customFormat="1" ht="66.75" customHeight="1" x14ac:dyDescent="0.3">
      <c r="A12" s="388"/>
      <c r="B12" s="177" t="s">
        <v>15</v>
      </c>
      <c r="C12" s="223" t="s">
        <v>18</v>
      </c>
      <c r="D12" s="224" t="s">
        <v>19</v>
      </c>
      <c r="E12" s="224">
        <f t="shared" si="0"/>
        <v>1</v>
      </c>
      <c r="F12" s="207">
        <v>0</v>
      </c>
      <c r="G12" s="164" t="s">
        <v>677</v>
      </c>
      <c r="H12" s="207">
        <v>0</v>
      </c>
      <c r="I12" s="231"/>
      <c r="J12" s="15"/>
      <c r="K12" s="231"/>
      <c r="L12" s="15"/>
      <c r="M12" s="231"/>
      <c r="N12" s="207">
        <f t="shared" ref="N12:N21" si="2">F12</f>
        <v>0</v>
      </c>
      <c r="O12" s="224">
        <v>1</v>
      </c>
      <c r="P12" s="224">
        <v>1</v>
      </c>
      <c r="Q12" s="233">
        <v>1</v>
      </c>
      <c r="R12" s="233">
        <v>1</v>
      </c>
      <c r="S12" s="233">
        <v>5</v>
      </c>
      <c r="T12" s="234">
        <v>3</v>
      </c>
      <c r="U12" s="36">
        <f t="shared" si="1"/>
        <v>0.6</v>
      </c>
      <c r="V12" s="414"/>
    </row>
    <row r="13" spans="1:24" s="8" customFormat="1" ht="60" customHeight="1" x14ac:dyDescent="0.3">
      <c r="A13" s="388"/>
      <c r="B13" s="177" t="s">
        <v>15</v>
      </c>
      <c r="C13" s="223" t="s">
        <v>20</v>
      </c>
      <c r="D13" s="224" t="s">
        <v>19</v>
      </c>
      <c r="E13" s="224">
        <f t="shared" si="0"/>
        <v>1</v>
      </c>
      <c r="F13" s="207">
        <v>0</v>
      </c>
      <c r="G13" s="235" t="s">
        <v>589</v>
      </c>
      <c r="H13" s="207">
        <v>0</v>
      </c>
      <c r="I13" s="231"/>
      <c r="J13" s="15"/>
      <c r="K13" s="231"/>
      <c r="L13" s="15"/>
      <c r="M13" s="231"/>
      <c r="N13" s="207">
        <f t="shared" si="2"/>
        <v>0</v>
      </c>
      <c r="O13" s="224">
        <v>1</v>
      </c>
      <c r="P13" s="224">
        <v>1</v>
      </c>
      <c r="Q13" s="234">
        <v>1</v>
      </c>
      <c r="R13" s="234">
        <v>1</v>
      </c>
      <c r="S13" s="234">
        <v>4</v>
      </c>
      <c r="T13" s="234">
        <v>3</v>
      </c>
      <c r="U13" s="36">
        <f t="shared" si="1"/>
        <v>0.75</v>
      </c>
      <c r="V13" s="413"/>
    </row>
    <row r="14" spans="1:24" s="8" customFormat="1" ht="41.4" x14ac:dyDescent="0.3">
      <c r="A14" s="388"/>
      <c r="B14" s="177" t="s">
        <v>15</v>
      </c>
      <c r="C14" s="223" t="s">
        <v>21</v>
      </c>
      <c r="D14" s="224" t="s">
        <v>19</v>
      </c>
      <c r="E14" s="224">
        <f t="shared" si="0"/>
        <v>1</v>
      </c>
      <c r="F14" s="207">
        <v>0</v>
      </c>
      <c r="G14" s="235" t="s">
        <v>593</v>
      </c>
      <c r="H14" s="236">
        <v>0.02</v>
      </c>
      <c r="I14" s="231"/>
      <c r="J14" s="15"/>
      <c r="K14" s="231"/>
      <c r="L14" s="15"/>
      <c r="M14" s="231"/>
      <c r="N14" s="207">
        <f>F14</f>
        <v>0</v>
      </c>
      <c r="O14" s="224">
        <v>0.01</v>
      </c>
      <c r="P14" s="224">
        <v>1</v>
      </c>
      <c r="Q14" s="237">
        <v>1</v>
      </c>
      <c r="R14" s="237">
        <v>1</v>
      </c>
      <c r="S14" s="237">
        <v>4</v>
      </c>
      <c r="T14" s="234">
        <v>4</v>
      </c>
      <c r="U14" s="36">
        <f t="shared" si="1"/>
        <v>1</v>
      </c>
      <c r="V14" s="413"/>
    </row>
    <row r="15" spans="1:24" s="8" customFormat="1" ht="27.6" x14ac:dyDescent="0.3">
      <c r="A15" s="388"/>
      <c r="B15" s="177" t="s">
        <v>15</v>
      </c>
      <c r="C15" s="223" t="s">
        <v>23</v>
      </c>
      <c r="D15" s="224" t="s">
        <v>17</v>
      </c>
      <c r="E15" s="36">
        <f t="shared" si="0"/>
        <v>0</v>
      </c>
      <c r="F15" s="207">
        <v>0</v>
      </c>
      <c r="G15" s="238" t="s">
        <v>592</v>
      </c>
      <c r="H15" s="207" t="s">
        <v>590</v>
      </c>
      <c r="I15" s="36"/>
      <c r="J15" s="36"/>
      <c r="K15" s="166"/>
      <c r="L15" s="36"/>
      <c r="M15" s="166"/>
      <c r="N15" s="207">
        <v>0</v>
      </c>
      <c r="O15" s="207">
        <v>0</v>
      </c>
      <c r="P15" s="207">
        <v>0</v>
      </c>
      <c r="Q15" s="207">
        <v>0</v>
      </c>
      <c r="R15" s="36">
        <v>1</v>
      </c>
      <c r="S15" s="36">
        <v>1</v>
      </c>
      <c r="T15" s="207">
        <v>0</v>
      </c>
      <c r="U15" s="36">
        <f t="shared" si="1"/>
        <v>0</v>
      </c>
      <c r="V15" s="413"/>
      <c r="W15" s="210"/>
      <c r="X15" s="239"/>
    </row>
    <row r="16" spans="1:24" s="8" customFormat="1" ht="41.4" x14ac:dyDescent="0.3">
      <c r="A16" s="385" t="s">
        <v>24</v>
      </c>
      <c r="B16" s="224" t="s">
        <v>25</v>
      </c>
      <c r="C16" s="223" t="s">
        <v>172</v>
      </c>
      <c r="D16" s="224" t="s">
        <v>19</v>
      </c>
      <c r="E16" s="224" t="str">
        <f t="shared" si="0"/>
        <v>-</v>
      </c>
      <c r="F16" s="207">
        <v>0</v>
      </c>
      <c r="G16" s="37" t="s">
        <v>652</v>
      </c>
      <c r="H16" s="224"/>
      <c r="I16" s="37"/>
      <c r="J16" s="224"/>
      <c r="K16" s="177"/>
      <c r="L16" s="224"/>
      <c r="M16" s="177"/>
      <c r="N16" s="207">
        <f t="shared" si="2"/>
        <v>0</v>
      </c>
      <c r="O16" s="207">
        <v>0</v>
      </c>
      <c r="P16" s="224" t="s">
        <v>173</v>
      </c>
      <c r="Q16" s="362" t="s">
        <v>173</v>
      </c>
      <c r="R16" s="362">
        <v>1</v>
      </c>
      <c r="S16" s="362">
        <v>1</v>
      </c>
      <c r="T16" s="207">
        <v>0</v>
      </c>
      <c r="U16" s="36">
        <f t="shared" si="1"/>
        <v>0</v>
      </c>
      <c r="V16" s="413"/>
    </row>
    <row r="17" spans="1:24" s="8" customFormat="1" ht="138" x14ac:dyDescent="0.3">
      <c r="A17" s="385"/>
      <c r="B17" s="224" t="s">
        <v>11</v>
      </c>
      <c r="C17" s="223" t="s">
        <v>26</v>
      </c>
      <c r="D17" s="224" t="s">
        <v>17</v>
      </c>
      <c r="E17" s="36">
        <f t="shared" si="0"/>
        <v>0.4</v>
      </c>
      <c r="F17" s="15">
        <v>0.25</v>
      </c>
      <c r="G17" s="209" t="s">
        <v>588</v>
      </c>
      <c r="H17" s="15"/>
      <c r="I17" s="230"/>
      <c r="J17" s="15"/>
      <c r="K17" s="230"/>
      <c r="L17" s="15"/>
      <c r="M17" s="230"/>
      <c r="N17" s="232">
        <f>F17</f>
        <v>0.25</v>
      </c>
      <c r="O17" s="224" t="s">
        <v>173</v>
      </c>
      <c r="P17" s="224" t="s">
        <v>173</v>
      </c>
      <c r="Q17" s="36">
        <v>0.4</v>
      </c>
      <c r="R17" s="36">
        <v>1</v>
      </c>
      <c r="S17" s="36">
        <v>1</v>
      </c>
      <c r="T17" s="36">
        <v>0.55000000000000004</v>
      </c>
      <c r="U17" s="36">
        <f t="shared" si="1"/>
        <v>0.55000000000000004</v>
      </c>
      <c r="V17" s="413"/>
      <c r="W17" s="210"/>
      <c r="X17" s="239"/>
    </row>
    <row r="18" spans="1:24" s="143" customFormat="1" ht="248.4" x14ac:dyDescent="0.3">
      <c r="A18" s="415" t="s">
        <v>27</v>
      </c>
      <c r="B18" s="313" t="s">
        <v>25</v>
      </c>
      <c r="C18" s="223" t="s">
        <v>28</v>
      </c>
      <c r="D18" s="222" t="s">
        <v>19</v>
      </c>
      <c r="E18" s="224">
        <f t="shared" si="0"/>
        <v>2</v>
      </c>
      <c r="F18" s="207">
        <v>0</v>
      </c>
      <c r="G18" s="209" t="s">
        <v>653</v>
      </c>
      <c r="H18" s="222"/>
      <c r="I18" s="363"/>
      <c r="J18" s="222"/>
      <c r="K18" s="177"/>
      <c r="L18" s="224"/>
      <c r="M18" s="177"/>
      <c r="N18" s="207">
        <f t="shared" si="2"/>
        <v>0</v>
      </c>
      <c r="O18" s="224" t="s">
        <v>173</v>
      </c>
      <c r="P18" s="224" t="s">
        <v>173</v>
      </c>
      <c r="Q18" s="362">
        <v>2</v>
      </c>
      <c r="R18" s="362">
        <v>3</v>
      </c>
      <c r="S18" s="362">
        <v>3</v>
      </c>
      <c r="T18" s="362">
        <v>3</v>
      </c>
      <c r="U18" s="36">
        <f t="shared" si="1"/>
        <v>1</v>
      </c>
      <c r="V18" s="416"/>
    </row>
    <row r="19" spans="1:24" s="143" customFormat="1" ht="41.4" x14ac:dyDescent="0.3">
      <c r="A19" s="415"/>
      <c r="B19" s="313"/>
      <c r="C19" s="223" t="s">
        <v>29</v>
      </c>
      <c r="D19" s="222" t="s">
        <v>19</v>
      </c>
      <c r="E19" s="224">
        <f t="shared" si="0"/>
        <v>2</v>
      </c>
      <c r="F19" s="207">
        <v>0</v>
      </c>
      <c r="G19" s="209" t="s">
        <v>654</v>
      </c>
      <c r="H19" s="362"/>
      <c r="I19" s="363"/>
      <c r="J19" s="362"/>
      <c r="K19" s="177"/>
      <c r="L19" s="224"/>
      <c r="M19" s="177"/>
      <c r="N19" s="207">
        <f t="shared" si="2"/>
        <v>0</v>
      </c>
      <c r="O19" s="224" t="s">
        <v>173</v>
      </c>
      <c r="P19" s="224">
        <v>1</v>
      </c>
      <c r="Q19" s="362">
        <v>2</v>
      </c>
      <c r="R19" s="362">
        <v>3</v>
      </c>
      <c r="S19" s="362">
        <v>3</v>
      </c>
      <c r="T19" s="362">
        <v>7</v>
      </c>
      <c r="U19" s="36">
        <f t="shared" si="1"/>
        <v>2.3333333333333335</v>
      </c>
      <c r="V19" s="417"/>
    </row>
    <row r="20" spans="1:24" s="143" customFormat="1" ht="55.2" x14ac:dyDescent="0.3">
      <c r="A20" s="415"/>
      <c r="B20" s="313"/>
      <c r="C20" s="223" t="s">
        <v>176</v>
      </c>
      <c r="D20" s="222" t="s">
        <v>17</v>
      </c>
      <c r="E20" s="36">
        <f t="shared" si="0"/>
        <v>0.25</v>
      </c>
      <c r="F20" s="364">
        <v>0</v>
      </c>
      <c r="G20" s="209" t="s">
        <v>655</v>
      </c>
      <c r="H20" s="364"/>
      <c r="I20" s="172"/>
      <c r="J20" s="364"/>
      <c r="K20" s="177"/>
      <c r="L20" s="364"/>
      <c r="M20" s="177"/>
      <c r="N20" s="207">
        <f t="shared" si="2"/>
        <v>0</v>
      </c>
      <c r="O20" s="364">
        <v>0.25</v>
      </c>
      <c r="P20" s="224">
        <v>0.25</v>
      </c>
      <c r="Q20" s="364">
        <v>0.25</v>
      </c>
      <c r="R20" s="364">
        <v>0.25</v>
      </c>
      <c r="S20" s="364">
        <v>1</v>
      </c>
      <c r="T20" s="364">
        <v>0.55000000000000004</v>
      </c>
      <c r="U20" s="36">
        <f t="shared" si="1"/>
        <v>0.55000000000000004</v>
      </c>
      <c r="V20" s="418"/>
    </row>
    <row r="21" spans="1:24" s="143" customFormat="1" ht="97.2" thickBot="1" x14ac:dyDescent="0.35">
      <c r="A21" s="419"/>
      <c r="B21" s="420"/>
      <c r="C21" s="421" t="s">
        <v>31</v>
      </c>
      <c r="D21" s="422" t="s">
        <v>19</v>
      </c>
      <c r="E21" s="392">
        <f t="shared" si="0"/>
        <v>1</v>
      </c>
      <c r="F21" s="423">
        <v>0</v>
      </c>
      <c r="G21" s="424" t="s">
        <v>656</v>
      </c>
      <c r="H21" s="423"/>
      <c r="I21" s="425"/>
      <c r="J21" s="423"/>
      <c r="K21" s="395"/>
      <c r="L21" s="423"/>
      <c r="M21" s="395"/>
      <c r="N21" s="394">
        <f t="shared" si="2"/>
        <v>0</v>
      </c>
      <c r="O21" s="426">
        <v>1</v>
      </c>
      <c r="P21" s="392">
        <v>1</v>
      </c>
      <c r="Q21" s="426">
        <v>1</v>
      </c>
      <c r="R21" s="426" t="s">
        <v>173</v>
      </c>
      <c r="S21" s="426">
        <v>3</v>
      </c>
      <c r="T21" s="426">
        <v>2</v>
      </c>
      <c r="U21" s="398">
        <f t="shared" si="1"/>
        <v>0.66666666666666663</v>
      </c>
      <c r="V21" s="427"/>
    </row>
    <row r="22" spans="1:24" s="143" customFormat="1" ht="14.4" x14ac:dyDescent="0.3">
      <c r="A22" s="211"/>
      <c r="B22" s="211"/>
      <c r="C22" s="212"/>
      <c r="D22" s="211"/>
      <c r="E22" s="213"/>
      <c r="F22" s="214"/>
      <c r="G22" s="240"/>
      <c r="H22" s="214"/>
      <c r="I22" s="215"/>
      <c r="J22" s="214"/>
      <c r="K22" s="216"/>
      <c r="L22" s="214"/>
      <c r="M22" s="216"/>
      <c r="N22" s="217"/>
      <c r="O22" s="218"/>
      <c r="P22" s="213"/>
      <c r="Q22" s="218"/>
      <c r="R22" s="218"/>
      <c r="S22" s="218"/>
      <c r="T22" s="218"/>
      <c r="U22" s="219"/>
      <c r="V22" s="220"/>
    </row>
    <row r="23" spans="1:24" s="143" customFormat="1" ht="14.4" x14ac:dyDescent="0.3">
      <c r="A23" s="211"/>
      <c r="B23" s="211"/>
      <c r="C23" s="212"/>
      <c r="D23" s="211"/>
      <c r="E23" s="213"/>
      <c r="F23" s="214"/>
      <c r="G23" s="240"/>
      <c r="H23" s="214"/>
      <c r="I23" s="215"/>
      <c r="J23" s="214"/>
      <c r="K23" s="216"/>
      <c r="L23" s="214"/>
      <c r="M23" s="216"/>
      <c r="N23" s="217"/>
      <c r="O23" s="218"/>
      <c r="P23" s="213"/>
      <c r="Q23" s="218"/>
      <c r="R23" s="218"/>
      <c r="S23" s="218"/>
      <c r="T23" s="218"/>
      <c r="U23" s="219"/>
      <c r="V23" s="220"/>
    </row>
    <row r="24" spans="1:24" x14ac:dyDescent="0.3">
      <c r="E24" s="18"/>
      <c r="I24" s="18"/>
      <c r="N24" s="19"/>
      <c r="O24" s="19"/>
      <c r="Q24" s="21"/>
      <c r="R24" s="18"/>
      <c r="S24" s="18"/>
      <c r="T24" s="18"/>
      <c r="U24" s="18"/>
      <c r="V24" s="18"/>
    </row>
    <row r="25" spans="1:24" x14ac:dyDescent="0.3">
      <c r="E25" s="18"/>
      <c r="I25" s="18"/>
      <c r="N25" s="19"/>
      <c r="O25" s="19"/>
      <c r="Q25" s="21"/>
      <c r="R25" s="18"/>
      <c r="S25" s="18"/>
      <c r="T25" s="18"/>
      <c r="U25" s="18"/>
      <c r="V25" s="18"/>
    </row>
    <row r="26" spans="1:24" x14ac:dyDescent="0.3">
      <c r="E26" s="18"/>
      <c r="I26" s="18"/>
      <c r="N26" s="19"/>
      <c r="O26" s="19"/>
      <c r="Q26" s="21"/>
      <c r="R26" s="18"/>
      <c r="S26" s="18"/>
      <c r="T26" s="18"/>
      <c r="U26" s="18"/>
      <c r="V26" s="18"/>
    </row>
    <row r="27" spans="1:24" x14ac:dyDescent="0.3">
      <c r="E27" s="18"/>
      <c r="I27" s="18"/>
      <c r="N27" s="19"/>
      <c r="O27" s="19"/>
      <c r="Q27" s="21"/>
      <c r="R27" s="18"/>
      <c r="S27" s="18"/>
      <c r="T27" s="18"/>
      <c r="U27" s="18"/>
      <c r="V27" s="18"/>
    </row>
    <row r="28" spans="1:24" x14ac:dyDescent="0.3">
      <c r="E28" s="18"/>
      <c r="I28" s="18"/>
      <c r="N28" s="19"/>
      <c r="O28" s="19"/>
      <c r="Q28" s="21"/>
      <c r="R28" s="18"/>
      <c r="S28" s="18"/>
      <c r="T28" s="18"/>
      <c r="U28" s="18"/>
      <c r="V28" s="18"/>
    </row>
    <row r="29" spans="1:24" x14ac:dyDescent="0.3">
      <c r="E29" s="18"/>
      <c r="I29" s="18"/>
      <c r="N29" s="19"/>
      <c r="O29" s="19"/>
      <c r="Q29" s="21"/>
      <c r="R29" s="18"/>
      <c r="S29" s="18"/>
      <c r="T29" s="18"/>
      <c r="U29" s="18"/>
      <c r="V29" s="18"/>
    </row>
    <row r="30" spans="1:24" x14ac:dyDescent="0.3">
      <c r="E30" s="18"/>
      <c r="I30" s="18"/>
      <c r="N30" s="19"/>
      <c r="O30" s="19"/>
      <c r="Q30" s="21"/>
      <c r="R30" s="18"/>
      <c r="S30" s="18"/>
      <c r="T30" s="18"/>
      <c r="U30" s="18"/>
      <c r="V30" s="18"/>
    </row>
    <row r="31" spans="1:24" x14ac:dyDescent="0.3">
      <c r="E31" s="18"/>
      <c r="I31" s="18"/>
      <c r="N31" s="19"/>
      <c r="O31" s="19"/>
      <c r="Q31" s="21"/>
      <c r="R31" s="18"/>
      <c r="S31" s="18"/>
      <c r="T31" s="18"/>
      <c r="U31" s="18"/>
      <c r="V31" s="18"/>
    </row>
    <row r="32" spans="1:24" x14ac:dyDescent="0.3">
      <c r="E32" s="18"/>
      <c r="I32" s="18"/>
      <c r="N32" s="19"/>
      <c r="O32" s="19"/>
      <c r="Q32" s="21"/>
      <c r="R32" s="18"/>
      <c r="S32" s="18"/>
      <c r="T32" s="18"/>
      <c r="U32" s="18"/>
      <c r="V32" s="18"/>
    </row>
  </sheetData>
  <dataConsolidate/>
  <mergeCells count="27">
    <mergeCell ref="V7:V8"/>
    <mergeCell ref="F7:G7"/>
    <mergeCell ref="H7:I7"/>
    <mergeCell ref="J7:K7"/>
    <mergeCell ref="L7:M7"/>
    <mergeCell ref="S7:S8"/>
    <mergeCell ref="P7:P8"/>
    <mergeCell ref="Q7:Q8"/>
    <mergeCell ref="R7:R8"/>
    <mergeCell ref="N7:N8"/>
    <mergeCell ref="O7:O8"/>
    <mergeCell ref="U7:U8"/>
    <mergeCell ref="T7:T8"/>
    <mergeCell ref="A1:A3"/>
    <mergeCell ref="V2:V3"/>
    <mergeCell ref="A5:V5"/>
    <mergeCell ref="A4:T4"/>
    <mergeCell ref="B1:U3"/>
    <mergeCell ref="A18:A21"/>
    <mergeCell ref="B18:B21"/>
    <mergeCell ref="C7:C8"/>
    <mergeCell ref="D7:D8"/>
    <mergeCell ref="E7:E8"/>
    <mergeCell ref="A11:A15"/>
    <mergeCell ref="A16:A17"/>
    <mergeCell ref="A7:A8"/>
    <mergeCell ref="B7:B8"/>
  </mergeCells>
  <phoneticPr fontId="27" type="noConversion"/>
  <conditionalFormatting sqref="Q12:S12">
    <cfRule type="containsBlanks" dxfId="19" priority="8">
      <formula>LEN(TRIM(Q12))=0</formula>
    </cfRule>
  </conditionalFormatting>
  <conditionalFormatting sqref="Q14:S14">
    <cfRule type="containsBlanks" dxfId="18" priority="7">
      <formula>LEN(TRIM(Q14))=0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W151"/>
  <sheetViews>
    <sheetView showGridLines="0" zoomScale="70" zoomScaleNormal="70" zoomScaleSheetLayoutView="85" workbookViewId="0">
      <pane ySplit="1" topLeftCell="A2" activePane="bottomLeft" state="frozen"/>
      <selection pane="bottomLeft" activeCell="M46" sqref="M46"/>
    </sheetView>
  </sheetViews>
  <sheetFormatPr baseColWidth="10" defaultColWidth="11.44140625" defaultRowHeight="14.4" x14ac:dyDescent="0.25"/>
  <cols>
    <col min="1" max="1" width="8.5546875" style="52" customWidth="1"/>
    <col min="2" max="2" width="7.44140625" style="52" bestFit="1" customWidth="1"/>
    <col min="3" max="3" width="8.44140625" style="52" customWidth="1"/>
    <col min="4" max="4" width="47.44140625" style="33" customWidth="1"/>
    <col min="5" max="5" width="43.6640625" style="33" bestFit="1" customWidth="1"/>
    <col min="6" max="11" width="18.6640625" style="33" customWidth="1"/>
    <col min="12" max="12" width="18.6640625" style="52" bestFit="1" customWidth="1"/>
    <col min="13" max="13" width="100.6640625" style="52" customWidth="1"/>
    <col min="14" max="14" width="16.6640625" style="52" bestFit="1" customWidth="1"/>
    <col min="15" max="16" width="11.44140625" style="52"/>
    <col min="17" max="17" width="42.109375" style="52" bestFit="1" customWidth="1"/>
    <col min="18" max="18" width="5.5546875" style="113" bestFit="1" customWidth="1"/>
    <col min="19" max="19" width="40.6640625" style="52" bestFit="1" customWidth="1"/>
    <col min="20" max="20" width="12.6640625" style="113" bestFit="1" customWidth="1"/>
    <col min="21" max="21" width="47.44140625" style="199" bestFit="1" customWidth="1"/>
    <col min="22" max="16384" width="11.44140625" style="52"/>
  </cols>
  <sheetData>
    <row r="1" spans="1:21" s="26" customFormat="1" ht="30" customHeight="1" thickBot="1" x14ac:dyDescent="0.35">
      <c r="A1" s="201" t="s">
        <v>227</v>
      </c>
      <c r="B1" s="201" t="s">
        <v>228</v>
      </c>
      <c r="C1" s="201" t="s">
        <v>229</v>
      </c>
      <c r="D1" s="54" t="s">
        <v>7</v>
      </c>
      <c r="E1" s="54" t="s">
        <v>167</v>
      </c>
      <c r="F1" s="55" t="s">
        <v>168</v>
      </c>
      <c r="G1" s="56" t="s">
        <v>230</v>
      </c>
      <c r="H1" s="55" t="s">
        <v>169</v>
      </c>
      <c r="I1" s="55" t="s">
        <v>170</v>
      </c>
      <c r="J1" s="57" t="s">
        <v>171</v>
      </c>
      <c r="K1" s="58" t="s">
        <v>9</v>
      </c>
      <c r="L1" s="50" t="s">
        <v>225</v>
      </c>
      <c r="M1" s="59" t="s">
        <v>166</v>
      </c>
      <c r="N1" s="50" t="s">
        <v>484</v>
      </c>
      <c r="O1" s="60" t="s">
        <v>232</v>
      </c>
      <c r="P1" s="60" t="s">
        <v>233</v>
      </c>
      <c r="Q1" s="61" t="s">
        <v>234</v>
      </c>
      <c r="R1" s="62" t="s">
        <v>226</v>
      </c>
      <c r="S1" s="63" t="s">
        <v>235</v>
      </c>
      <c r="T1" s="63" t="s">
        <v>449</v>
      </c>
      <c r="U1" s="197"/>
    </row>
    <row r="2" spans="1:21" s="73" customFormat="1" ht="15" customHeight="1" x14ac:dyDescent="0.3">
      <c r="A2" s="64">
        <v>1</v>
      </c>
      <c r="B2" s="64">
        <v>31</v>
      </c>
      <c r="C2" s="64">
        <v>221</v>
      </c>
      <c r="D2" s="65" t="s">
        <v>172</v>
      </c>
      <c r="E2" s="66" t="s">
        <v>216</v>
      </c>
      <c r="F2" s="67" t="s">
        <v>173</v>
      </c>
      <c r="G2" s="67">
        <v>0</v>
      </c>
      <c r="H2" s="67" t="s">
        <v>173</v>
      </c>
      <c r="I2" s="67" t="s">
        <v>173</v>
      </c>
      <c r="J2" s="68">
        <v>1</v>
      </c>
      <c r="K2" s="48">
        <v>1</v>
      </c>
      <c r="L2" s="67" t="s">
        <v>86</v>
      </c>
      <c r="M2" s="65" t="s">
        <v>513</v>
      </c>
      <c r="N2" s="69" t="s">
        <v>86</v>
      </c>
      <c r="O2" s="70">
        <v>262</v>
      </c>
      <c r="P2" s="70" t="s">
        <v>369</v>
      </c>
      <c r="Q2" s="71" t="s">
        <v>238</v>
      </c>
      <c r="R2" s="72" t="s">
        <v>438</v>
      </c>
      <c r="S2" s="71"/>
      <c r="T2" s="72" t="s">
        <v>439</v>
      </c>
      <c r="U2" s="198"/>
    </row>
    <row r="3" spans="1:21" s="73" customFormat="1" ht="15" customHeight="1" x14ac:dyDescent="0.3">
      <c r="A3" s="64">
        <v>1</v>
      </c>
      <c r="B3" s="64">
        <v>31</v>
      </c>
      <c r="C3" s="64">
        <v>222</v>
      </c>
      <c r="D3" s="65" t="s">
        <v>174</v>
      </c>
      <c r="E3" s="66" t="s">
        <v>216</v>
      </c>
      <c r="F3" s="74">
        <v>0.25</v>
      </c>
      <c r="G3" s="74">
        <v>0.25</v>
      </c>
      <c r="H3" s="74">
        <v>0.25</v>
      </c>
      <c r="I3" s="74">
        <v>0.25</v>
      </c>
      <c r="J3" s="75">
        <v>0.25</v>
      </c>
      <c r="K3" s="27">
        <v>0.25</v>
      </c>
      <c r="L3" s="74">
        <v>0.25</v>
      </c>
      <c r="M3" s="65" t="s">
        <v>514</v>
      </c>
      <c r="N3" s="74">
        <v>1</v>
      </c>
      <c r="O3" s="70">
        <v>179</v>
      </c>
      <c r="P3" s="70" t="s">
        <v>369</v>
      </c>
      <c r="Q3" s="71" t="s">
        <v>238</v>
      </c>
      <c r="R3" s="72" t="s">
        <v>438</v>
      </c>
      <c r="S3" s="71"/>
      <c r="T3" s="72"/>
      <c r="U3" s="198"/>
    </row>
    <row r="4" spans="1:21" s="73" customFormat="1" ht="15" customHeight="1" x14ac:dyDescent="0.3">
      <c r="A4" s="64">
        <v>1</v>
      </c>
      <c r="B4" s="64">
        <v>31</v>
      </c>
      <c r="C4" s="64">
        <v>304</v>
      </c>
      <c r="D4" s="65" t="s">
        <v>175</v>
      </c>
      <c r="E4" s="66" t="s">
        <v>240</v>
      </c>
      <c r="F4" s="76">
        <v>3</v>
      </c>
      <c r="G4" s="76">
        <v>3</v>
      </c>
      <c r="H4" s="76">
        <v>6</v>
      </c>
      <c r="I4" s="76">
        <v>1</v>
      </c>
      <c r="J4" s="68">
        <v>1</v>
      </c>
      <c r="K4" s="28">
        <v>11</v>
      </c>
      <c r="L4" s="76">
        <v>7</v>
      </c>
      <c r="M4" s="65" t="s">
        <v>531</v>
      </c>
      <c r="N4" s="77">
        <v>1.1666666666666667</v>
      </c>
      <c r="O4" s="70">
        <v>799</v>
      </c>
      <c r="P4" s="70" t="s">
        <v>369</v>
      </c>
      <c r="Q4" s="71" t="s">
        <v>242</v>
      </c>
      <c r="R4" s="72" t="s">
        <v>438</v>
      </c>
      <c r="S4" s="71" t="s">
        <v>450</v>
      </c>
      <c r="T4" s="72"/>
      <c r="U4" s="198"/>
    </row>
    <row r="5" spans="1:21" s="73" customFormat="1" ht="15" customHeight="1" x14ac:dyDescent="0.3">
      <c r="A5" s="64">
        <v>1</v>
      </c>
      <c r="B5" s="64">
        <v>32</v>
      </c>
      <c r="C5" s="64">
        <v>223</v>
      </c>
      <c r="D5" s="78" t="s">
        <v>28</v>
      </c>
      <c r="E5" s="66" t="s">
        <v>243</v>
      </c>
      <c r="F5" s="67" t="s">
        <v>173</v>
      </c>
      <c r="G5" s="67" t="s">
        <v>173</v>
      </c>
      <c r="H5" s="67" t="s">
        <v>173</v>
      </c>
      <c r="I5" s="67">
        <v>2</v>
      </c>
      <c r="J5" s="68">
        <v>3</v>
      </c>
      <c r="K5" s="48">
        <v>3</v>
      </c>
      <c r="L5" s="67" t="s">
        <v>86</v>
      </c>
      <c r="M5" s="29" t="s">
        <v>532</v>
      </c>
      <c r="N5" s="77" t="s">
        <v>86</v>
      </c>
      <c r="O5" s="70">
        <v>708</v>
      </c>
      <c r="P5" s="70" t="s">
        <v>369</v>
      </c>
      <c r="Q5" s="71" t="s">
        <v>245</v>
      </c>
      <c r="R5" s="72" t="s">
        <v>438</v>
      </c>
      <c r="S5" s="71"/>
      <c r="T5" s="72" t="s">
        <v>439</v>
      </c>
      <c r="U5" s="198"/>
    </row>
    <row r="6" spans="1:21" s="73" customFormat="1" ht="15" customHeight="1" x14ac:dyDescent="0.3">
      <c r="A6" s="64">
        <v>1</v>
      </c>
      <c r="B6" s="64">
        <v>32</v>
      </c>
      <c r="C6" s="64">
        <v>224</v>
      </c>
      <c r="D6" s="78" t="s">
        <v>29</v>
      </c>
      <c r="E6" s="66" t="s">
        <v>243</v>
      </c>
      <c r="F6" s="67" t="s">
        <v>173</v>
      </c>
      <c r="G6" s="67" t="s">
        <v>173</v>
      </c>
      <c r="H6" s="67">
        <v>1</v>
      </c>
      <c r="I6" s="67">
        <v>2</v>
      </c>
      <c r="J6" s="68">
        <v>3</v>
      </c>
      <c r="K6" s="48">
        <v>3</v>
      </c>
      <c r="L6" s="67">
        <v>7</v>
      </c>
      <c r="M6" s="78" t="s">
        <v>515</v>
      </c>
      <c r="N6" s="69">
        <v>7</v>
      </c>
      <c r="O6" s="70">
        <v>435</v>
      </c>
      <c r="P6" s="70" t="s">
        <v>369</v>
      </c>
      <c r="Q6" s="71" t="s">
        <v>245</v>
      </c>
      <c r="R6" s="72" t="s">
        <v>438</v>
      </c>
      <c r="S6" s="71"/>
      <c r="T6" s="72" t="s">
        <v>439</v>
      </c>
      <c r="U6" s="198"/>
    </row>
    <row r="7" spans="1:21" s="73" customFormat="1" ht="15" customHeight="1" x14ac:dyDescent="0.3">
      <c r="A7" s="64">
        <v>1</v>
      </c>
      <c r="B7" s="64">
        <v>32</v>
      </c>
      <c r="C7" s="64">
        <v>226</v>
      </c>
      <c r="D7" s="78" t="s">
        <v>176</v>
      </c>
      <c r="E7" s="66" t="s">
        <v>247</v>
      </c>
      <c r="F7" s="79">
        <v>0.25</v>
      </c>
      <c r="G7" s="79">
        <v>0.35</v>
      </c>
      <c r="H7" s="79">
        <v>0.25</v>
      </c>
      <c r="I7" s="79">
        <v>0.25</v>
      </c>
      <c r="J7" s="80">
        <v>0.25</v>
      </c>
      <c r="K7" s="181">
        <v>1</v>
      </c>
      <c r="L7" s="79">
        <v>0.55000000000000004</v>
      </c>
      <c r="M7" s="78" t="s">
        <v>533</v>
      </c>
      <c r="N7" s="81">
        <v>2.2000000000000002</v>
      </c>
      <c r="O7" s="70">
        <v>1883</v>
      </c>
      <c r="P7" s="70" t="s">
        <v>369</v>
      </c>
      <c r="Q7" s="184" t="s">
        <v>249</v>
      </c>
      <c r="R7" s="72" t="s">
        <v>438</v>
      </c>
      <c r="S7" s="71"/>
      <c r="T7" s="72" t="s">
        <v>439</v>
      </c>
      <c r="U7" s="198"/>
    </row>
    <row r="8" spans="1:21" s="73" customFormat="1" ht="15" customHeight="1" x14ac:dyDescent="0.3">
      <c r="A8" s="64">
        <v>1</v>
      </c>
      <c r="B8" s="64">
        <v>32</v>
      </c>
      <c r="C8" s="64">
        <v>227</v>
      </c>
      <c r="D8" s="78" t="s">
        <v>31</v>
      </c>
      <c r="E8" s="66" t="s">
        <v>240</v>
      </c>
      <c r="F8" s="82">
        <v>1</v>
      </c>
      <c r="G8" s="82">
        <v>1</v>
      </c>
      <c r="H8" s="82">
        <v>1</v>
      </c>
      <c r="I8" s="82">
        <v>1</v>
      </c>
      <c r="J8" s="185" t="s">
        <v>173</v>
      </c>
      <c r="K8" s="28">
        <v>3</v>
      </c>
      <c r="L8" s="82">
        <v>1</v>
      </c>
      <c r="M8" s="78" t="s">
        <v>485</v>
      </c>
      <c r="N8" s="81">
        <v>1</v>
      </c>
      <c r="O8" s="70">
        <v>758</v>
      </c>
      <c r="P8" s="70" t="s">
        <v>369</v>
      </c>
      <c r="Q8" s="71" t="s">
        <v>242</v>
      </c>
      <c r="R8" s="72" t="s">
        <v>438</v>
      </c>
      <c r="S8" s="71"/>
      <c r="T8" s="72" t="s">
        <v>439</v>
      </c>
      <c r="U8" s="198"/>
    </row>
    <row r="9" spans="1:21" s="73" customFormat="1" ht="15" customHeight="1" x14ac:dyDescent="0.3">
      <c r="A9" s="64">
        <v>1</v>
      </c>
      <c r="B9" s="64">
        <v>33</v>
      </c>
      <c r="C9" s="64">
        <v>228</v>
      </c>
      <c r="D9" s="78" t="s">
        <v>177</v>
      </c>
      <c r="E9" s="66" t="s">
        <v>240</v>
      </c>
      <c r="F9" s="67">
        <v>1</v>
      </c>
      <c r="G9" s="67">
        <v>4</v>
      </c>
      <c r="H9" s="67">
        <v>14</v>
      </c>
      <c r="I9" s="67">
        <v>14</v>
      </c>
      <c r="J9" s="68">
        <v>14</v>
      </c>
      <c r="K9" s="48">
        <v>14</v>
      </c>
      <c r="L9" s="82">
        <v>14</v>
      </c>
      <c r="M9" s="78" t="s">
        <v>534</v>
      </c>
      <c r="N9" s="69">
        <v>1</v>
      </c>
      <c r="O9" s="70">
        <v>1016</v>
      </c>
      <c r="P9" s="70" t="s">
        <v>369</v>
      </c>
      <c r="Q9" s="71" t="s">
        <v>242</v>
      </c>
      <c r="R9" s="72" t="s">
        <v>438</v>
      </c>
      <c r="S9" s="71" t="s">
        <v>451</v>
      </c>
      <c r="T9" s="72"/>
      <c r="U9" s="198"/>
    </row>
    <row r="10" spans="1:21" s="73" customFormat="1" ht="15" customHeight="1" x14ac:dyDescent="0.3">
      <c r="A10" s="64">
        <v>2</v>
      </c>
      <c r="B10" s="64">
        <v>47</v>
      </c>
      <c r="C10" s="64">
        <v>229</v>
      </c>
      <c r="D10" s="78" t="s">
        <v>54</v>
      </c>
      <c r="E10" s="66" t="s">
        <v>252</v>
      </c>
      <c r="F10" s="79">
        <v>0.93</v>
      </c>
      <c r="G10" s="79">
        <v>0.93</v>
      </c>
      <c r="H10" s="79">
        <v>0.96</v>
      </c>
      <c r="I10" s="79">
        <v>0.98</v>
      </c>
      <c r="J10" s="80">
        <v>1</v>
      </c>
      <c r="K10" s="27">
        <v>1</v>
      </c>
      <c r="L10" s="79">
        <v>0.96</v>
      </c>
      <c r="M10" s="78" t="s">
        <v>535</v>
      </c>
      <c r="N10" s="81">
        <v>1</v>
      </c>
      <c r="O10" s="70">
        <v>456</v>
      </c>
      <c r="P10" s="70" t="s">
        <v>369</v>
      </c>
      <c r="Q10" s="71" t="s">
        <v>440</v>
      </c>
      <c r="R10" s="72" t="s">
        <v>438</v>
      </c>
      <c r="S10" s="71"/>
      <c r="T10" s="72" t="s">
        <v>439</v>
      </c>
      <c r="U10" s="198"/>
    </row>
    <row r="11" spans="1:21" s="73" customFormat="1" ht="15" customHeight="1" x14ac:dyDescent="0.3">
      <c r="A11" s="64">
        <v>2</v>
      </c>
      <c r="B11" s="64">
        <v>47</v>
      </c>
      <c r="C11" s="64">
        <v>230</v>
      </c>
      <c r="D11" s="78" t="s">
        <v>452</v>
      </c>
      <c r="E11" s="66" t="s">
        <v>252</v>
      </c>
      <c r="F11" s="186">
        <v>2711</v>
      </c>
      <c r="G11" s="186">
        <v>3102</v>
      </c>
      <c r="H11" s="186">
        <v>5211</v>
      </c>
      <c r="I11" s="186">
        <v>6711</v>
      </c>
      <c r="J11" s="187">
        <v>7711</v>
      </c>
      <c r="K11" s="182">
        <v>7711</v>
      </c>
      <c r="L11" s="186">
        <v>7754</v>
      </c>
      <c r="M11" s="78" t="s">
        <v>516</v>
      </c>
      <c r="N11" s="81">
        <v>1.4880061408558818</v>
      </c>
      <c r="O11" s="70">
        <v>292</v>
      </c>
      <c r="P11" s="70" t="s">
        <v>369</v>
      </c>
      <c r="Q11" s="71" t="s">
        <v>440</v>
      </c>
      <c r="R11" s="72" t="s">
        <v>438</v>
      </c>
      <c r="S11" s="71" t="s">
        <v>453</v>
      </c>
      <c r="T11" s="72" t="s">
        <v>439</v>
      </c>
      <c r="U11" s="198"/>
    </row>
    <row r="12" spans="1:21" s="73" customFormat="1" ht="15" customHeight="1" x14ac:dyDescent="0.3">
      <c r="A12" s="64">
        <v>2</v>
      </c>
      <c r="B12" s="64">
        <v>47</v>
      </c>
      <c r="C12" s="64">
        <v>231</v>
      </c>
      <c r="D12" s="78" t="s">
        <v>56</v>
      </c>
      <c r="E12" s="66" t="s">
        <v>252</v>
      </c>
      <c r="F12" s="186" t="s">
        <v>173</v>
      </c>
      <c r="G12" s="186" t="s">
        <v>173</v>
      </c>
      <c r="H12" s="186">
        <v>1134</v>
      </c>
      <c r="I12" s="186" t="s">
        <v>173</v>
      </c>
      <c r="J12" s="187"/>
      <c r="K12" s="48">
        <v>1134</v>
      </c>
      <c r="L12" s="186">
        <v>1130</v>
      </c>
      <c r="M12" s="78" t="s">
        <v>517</v>
      </c>
      <c r="N12" s="81">
        <v>0.99647266313932981</v>
      </c>
      <c r="O12" s="70">
        <v>381</v>
      </c>
      <c r="P12" s="70" t="s">
        <v>369</v>
      </c>
      <c r="Q12" s="71" t="s">
        <v>440</v>
      </c>
      <c r="R12" s="72" t="s">
        <v>438</v>
      </c>
      <c r="S12" s="71"/>
      <c r="T12" s="72" t="s">
        <v>439</v>
      </c>
      <c r="U12" s="198"/>
    </row>
    <row r="13" spans="1:21" s="73" customFormat="1" ht="15" customHeight="1" x14ac:dyDescent="0.3">
      <c r="A13" s="64">
        <v>2</v>
      </c>
      <c r="B13" s="64">
        <v>49</v>
      </c>
      <c r="C13" s="64">
        <v>233</v>
      </c>
      <c r="D13" s="78" t="s">
        <v>441</v>
      </c>
      <c r="E13" s="66" t="s">
        <v>257</v>
      </c>
      <c r="F13" s="67">
        <v>16</v>
      </c>
      <c r="G13" s="67">
        <v>17</v>
      </c>
      <c r="H13" s="67">
        <v>21</v>
      </c>
      <c r="I13" s="67">
        <v>22</v>
      </c>
      <c r="J13" s="68">
        <v>24</v>
      </c>
      <c r="K13" s="48">
        <v>24</v>
      </c>
      <c r="L13" s="82">
        <v>21</v>
      </c>
      <c r="M13" s="78" t="s">
        <v>486</v>
      </c>
      <c r="N13" s="69">
        <v>1</v>
      </c>
      <c r="O13" s="70">
        <v>1749</v>
      </c>
      <c r="P13" s="70" t="s">
        <v>369</v>
      </c>
      <c r="Q13" s="71" t="s">
        <v>242</v>
      </c>
      <c r="R13" s="72" t="s">
        <v>438</v>
      </c>
      <c r="S13" s="71" t="s">
        <v>442</v>
      </c>
      <c r="T13" s="72"/>
      <c r="U13" s="198"/>
    </row>
    <row r="14" spans="1:21" s="73" customFormat="1" ht="15" customHeight="1" x14ac:dyDescent="0.3">
      <c r="A14" s="64">
        <v>2</v>
      </c>
      <c r="B14" s="64">
        <v>49</v>
      </c>
      <c r="C14" s="64">
        <v>234</v>
      </c>
      <c r="D14" s="78" t="s">
        <v>179</v>
      </c>
      <c r="E14" s="66" t="s">
        <v>257</v>
      </c>
      <c r="F14" s="67">
        <v>8</v>
      </c>
      <c r="G14" s="67">
        <v>10</v>
      </c>
      <c r="H14" s="67">
        <v>24</v>
      </c>
      <c r="I14" s="67">
        <v>32</v>
      </c>
      <c r="J14" s="68">
        <v>40</v>
      </c>
      <c r="K14" s="48">
        <v>40</v>
      </c>
      <c r="L14" s="82">
        <v>22</v>
      </c>
      <c r="M14" s="78" t="s">
        <v>518</v>
      </c>
      <c r="N14" s="69">
        <v>0.91666666666666663</v>
      </c>
      <c r="O14" s="70">
        <v>1826</v>
      </c>
      <c r="P14" s="70" t="s">
        <v>369</v>
      </c>
      <c r="Q14" s="71" t="s">
        <v>242</v>
      </c>
      <c r="R14" s="72" t="s">
        <v>438</v>
      </c>
      <c r="S14" s="71" t="s">
        <v>443</v>
      </c>
      <c r="T14" s="72"/>
      <c r="U14" s="198"/>
    </row>
    <row r="15" spans="1:21" s="73" customFormat="1" ht="15" customHeight="1" x14ac:dyDescent="0.3">
      <c r="A15" s="64">
        <v>2</v>
      </c>
      <c r="B15" s="64">
        <v>49</v>
      </c>
      <c r="C15" s="64">
        <v>289</v>
      </c>
      <c r="D15" s="29" t="s">
        <v>261</v>
      </c>
      <c r="E15" s="66" t="s">
        <v>262</v>
      </c>
      <c r="F15" s="67">
        <v>0</v>
      </c>
      <c r="G15" s="67">
        <v>0</v>
      </c>
      <c r="H15" s="67">
        <v>1</v>
      </c>
      <c r="I15" s="67">
        <v>0</v>
      </c>
      <c r="J15" s="68">
        <v>0</v>
      </c>
      <c r="K15" s="48">
        <v>1</v>
      </c>
      <c r="L15" s="67">
        <v>1</v>
      </c>
      <c r="M15" s="29" t="s">
        <v>536</v>
      </c>
      <c r="N15" s="69">
        <v>1</v>
      </c>
      <c r="O15" s="70">
        <v>1983</v>
      </c>
      <c r="P15" s="70" t="s">
        <v>369</v>
      </c>
      <c r="Q15" s="71" t="s">
        <v>264</v>
      </c>
      <c r="R15" s="72" t="s">
        <v>438</v>
      </c>
      <c r="S15" s="71" t="s">
        <v>265</v>
      </c>
      <c r="T15" s="72"/>
      <c r="U15" s="198"/>
    </row>
    <row r="16" spans="1:21" s="73" customFormat="1" ht="15" customHeight="1" x14ac:dyDescent="0.3">
      <c r="A16" s="64">
        <v>2</v>
      </c>
      <c r="B16" s="64">
        <v>50</v>
      </c>
      <c r="C16" s="64">
        <v>235</v>
      </c>
      <c r="D16" s="78" t="s">
        <v>58</v>
      </c>
      <c r="E16" s="66" t="s">
        <v>240</v>
      </c>
      <c r="F16" s="67">
        <v>3</v>
      </c>
      <c r="G16" s="67">
        <v>7</v>
      </c>
      <c r="H16" s="67">
        <v>3</v>
      </c>
      <c r="I16" s="67">
        <v>3</v>
      </c>
      <c r="J16" s="68">
        <v>1</v>
      </c>
      <c r="K16" s="48">
        <v>10</v>
      </c>
      <c r="L16" s="82">
        <v>2</v>
      </c>
      <c r="M16" s="78" t="s">
        <v>537</v>
      </c>
      <c r="N16" s="69">
        <v>0.66666666666666663</v>
      </c>
      <c r="O16" s="70">
        <v>1646</v>
      </c>
      <c r="P16" s="70" t="s">
        <v>369</v>
      </c>
      <c r="Q16" s="71" t="s">
        <v>242</v>
      </c>
      <c r="R16" s="72" t="s">
        <v>439</v>
      </c>
      <c r="S16" s="71"/>
      <c r="T16" s="72" t="s">
        <v>439</v>
      </c>
      <c r="U16" s="198"/>
    </row>
    <row r="17" spans="1:21" s="73" customFormat="1" ht="15" customHeight="1" x14ac:dyDescent="0.3">
      <c r="A17" s="64">
        <v>2</v>
      </c>
      <c r="B17" s="64">
        <v>50</v>
      </c>
      <c r="C17" s="64">
        <v>236</v>
      </c>
      <c r="D17" s="78" t="s">
        <v>59</v>
      </c>
      <c r="E17" s="66" t="s">
        <v>240</v>
      </c>
      <c r="F17" s="67">
        <v>0</v>
      </c>
      <c r="G17" s="67">
        <v>4</v>
      </c>
      <c r="H17" s="67">
        <v>25</v>
      </c>
      <c r="I17" s="67">
        <v>10</v>
      </c>
      <c r="J17" s="68">
        <v>0</v>
      </c>
      <c r="K17" s="48">
        <v>35</v>
      </c>
      <c r="L17" s="82">
        <v>39</v>
      </c>
      <c r="M17" s="78" t="s">
        <v>519</v>
      </c>
      <c r="N17" s="69">
        <v>1.56</v>
      </c>
      <c r="O17" s="70">
        <v>1903</v>
      </c>
      <c r="P17" s="70" t="s">
        <v>369</v>
      </c>
      <c r="Q17" s="71" t="s">
        <v>242</v>
      </c>
      <c r="R17" s="72" t="s">
        <v>439</v>
      </c>
      <c r="S17" s="71" t="s">
        <v>454</v>
      </c>
      <c r="T17" s="72" t="s">
        <v>439</v>
      </c>
      <c r="U17" s="198"/>
    </row>
    <row r="18" spans="1:21" s="73" customFormat="1" ht="15" customHeight="1" x14ac:dyDescent="0.3">
      <c r="A18" s="64">
        <v>2</v>
      </c>
      <c r="B18" s="64">
        <v>51</v>
      </c>
      <c r="C18" s="64">
        <v>237</v>
      </c>
      <c r="D18" s="78" t="s">
        <v>181</v>
      </c>
      <c r="E18" s="66" t="s">
        <v>247</v>
      </c>
      <c r="F18" s="83">
        <v>1</v>
      </c>
      <c r="G18" s="83">
        <v>0.56000000000000005</v>
      </c>
      <c r="H18" s="83">
        <v>1</v>
      </c>
      <c r="I18" s="83">
        <v>1</v>
      </c>
      <c r="J18" s="84">
        <v>1</v>
      </c>
      <c r="K18" s="27">
        <v>1</v>
      </c>
      <c r="L18" s="83">
        <v>1</v>
      </c>
      <c r="M18" s="29" t="s">
        <v>538</v>
      </c>
      <c r="N18" s="69">
        <v>1</v>
      </c>
      <c r="O18" s="70">
        <v>1993</v>
      </c>
      <c r="P18" s="70" t="s">
        <v>369</v>
      </c>
      <c r="Q18" s="85" t="s">
        <v>249</v>
      </c>
      <c r="R18" s="72" t="s">
        <v>438</v>
      </c>
      <c r="S18" s="71"/>
      <c r="T18" s="72"/>
      <c r="U18" s="198"/>
    </row>
    <row r="19" spans="1:21" s="73" customFormat="1" ht="15" customHeight="1" x14ac:dyDescent="0.3">
      <c r="A19" s="64">
        <v>3</v>
      </c>
      <c r="B19" s="64">
        <v>52</v>
      </c>
      <c r="C19" s="64">
        <v>238</v>
      </c>
      <c r="D19" s="78" t="s">
        <v>85</v>
      </c>
      <c r="E19" s="66" t="s">
        <v>269</v>
      </c>
      <c r="F19" s="188" t="s">
        <v>86</v>
      </c>
      <c r="G19" s="188">
        <v>0</v>
      </c>
      <c r="H19" s="188">
        <v>4</v>
      </c>
      <c r="I19" s="67" t="s">
        <v>86</v>
      </c>
      <c r="J19" s="68">
        <v>4.2</v>
      </c>
      <c r="K19" s="48">
        <v>4.2</v>
      </c>
      <c r="L19" s="188">
        <v>3.8</v>
      </c>
      <c r="M19" s="78" t="s">
        <v>520</v>
      </c>
      <c r="N19" s="69">
        <v>0.95</v>
      </c>
      <c r="O19" s="70">
        <v>632</v>
      </c>
      <c r="P19" s="70" t="s">
        <v>369</v>
      </c>
      <c r="Q19" s="71" t="s">
        <v>271</v>
      </c>
      <c r="R19" s="72" t="s">
        <v>439</v>
      </c>
      <c r="S19" s="71"/>
      <c r="T19" s="72" t="s">
        <v>439</v>
      </c>
      <c r="U19" s="198"/>
    </row>
    <row r="20" spans="1:21" s="73" customFormat="1" ht="15" customHeight="1" x14ac:dyDescent="0.3">
      <c r="A20" s="64">
        <v>3</v>
      </c>
      <c r="B20" s="64">
        <v>52</v>
      </c>
      <c r="C20" s="64">
        <v>239</v>
      </c>
      <c r="D20" s="78" t="s">
        <v>87</v>
      </c>
      <c r="E20" s="66" t="s">
        <v>269</v>
      </c>
      <c r="F20" s="188" t="s">
        <v>86</v>
      </c>
      <c r="G20" s="188">
        <v>0</v>
      </c>
      <c r="H20" s="188">
        <v>4.3</v>
      </c>
      <c r="I20" s="67" t="s">
        <v>88</v>
      </c>
      <c r="J20" s="68">
        <v>4.4000000000000004</v>
      </c>
      <c r="K20" s="48">
        <v>4.4000000000000004</v>
      </c>
      <c r="L20" s="188">
        <v>3.9</v>
      </c>
      <c r="M20" s="78" t="s">
        <v>521</v>
      </c>
      <c r="N20" s="69">
        <v>0.90697674418604657</v>
      </c>
      <c r="O20" s="70">
        <v>640</v>
      </c>
      <c r="P20" s="70" t="s">
        <v>369</v>
      </c>
      <c r="Q20" s="71" t="s">
        <v>271</v>
      </c>
      <c r="R20" s="72" t="s">
        <v>439</v>
      </c>
      <c r="S20" s="71"/>
      <c r="T20" s="72" t="s">
        <v>439</v>
      </c>
      <c r="U20" s="198"/>
    </row>
    <row r="21" spans="1:21" s="73" customFormat="1" ht="15" customHeight="1" x14ac:dyDescent="0.3">
      <c r="A21" s="64">
        <v>3</v>
      </c>
      <c r="B21" s="64">
        <v>52</v>
      </c>
      <c r="C21" s="64">
        <v>240</v>
      </c>
      <c r="D21" s="78" t="s">
        <v>89</v>
      </c>
      <c r="E21" s="66" t="s">
        <v>269</v>
      </c>
      <c r="F21" s="189">
        <v>2800</v>
      </c>
      <c r="G21" s="189">
        <v>2800</v>
      </c>
      <c r="H21" s="189">
        <v>4300</v>
      </c>
      <c r="I21" s="189">
        <v>5800</v>
      </c>
      <c r="J21" s="190">
        <v>7300</v>
      </c>
      <c r="K21" s="182">
        <v>7300</v>
      </c>
      <c r="L21" s="189">
        <v>4300</v>
      </c>
      <c r="M21" s="78" t="s">
        <v>522</v>
      </c>
      <c r="N21" s="69">
        <v>1</v>
      </c>
      <c r="O21" s="70">
        <v>850</v>
      </c>
      <c r="P21" s="70" t="s">
        <v>369</v>
      </c>
      <c r="Q21" s="71" t="s">
        <v>271</v>
      </c>
      <c r="R21" s="72" t="s">
        <v>439</v>
      </c>
      <c r="S21" s="71"/>
      <c r="T21" s="72" t="s">
        <v>439</v>
      </c>
      <c r="U21" s="198"/>
    </row>
    <row r="22" spans="1:21" s="73" customFormat="1" ht="15" customHeight="1" x14ac:dyDescent="0.3">
      <c r="A22" s="64">
        <v>3</v>
      </c>
      <c r="B22" s="64">
        <v>52</v>
      </c>
      <c r="C22" s="64">
        <v>241</v>
      </c>
      <c r="D22" s="78" t="s">
        <v>182</v>
      </c>
      <c r="E22" s="66" t="s">
        <v>273</v>
      </c>
      <c r="F22" s="189">
        <v>750000</v>
      </c>
      <c r="G22" s="189">
        <v>1700038</v>
      </c>
      <c r="H22" s="189">
        <v>2955000</v>
      </c>
      <c r="I22" s="189">
        <v>3755000</v>
      </c>
      <c r="J22" s="190">
        <v>4555000</v>
      </c>
      <c r="K22" s="182">
        <v>4555000</v>
      </c>
      <c r="L22" s="189">
        <v>2980751</v>
      </c>
      <c r="M22" s="78" t="s">
        <v>487</v>
      </c>
      <c r="N22" s="69">
        <v>1.0087143824027072</v>
      </c>
      <c r="O22" s="70">
        <v>239</v>
      </c>
      <c r="P22" s="70" t="s">
        <v>369</v>
      </c>
      <c r="Q22" s="191" t="s">
        <v>275</v>
      </c>
      <c r="R22" s="72" t="s">
        <v>438</v>
      </c>
      <c r="S22" s="71" t="s">
        <v>443</v>
      </c>
      <c r="T22" s="72" t="s">
        <v>439</v>
      </c>
      <c r="U22" s="198"/>
    </row>
    <row r="23" spans="1:21" s="73" customFormat="1" ht="15" customHeight="1" x14ac:dyDescent="0.3">
      <c r="A23" s="64">
        <v>3</v>
      </c>
      <c r="B23" s="64">
        <v>52</v>
      </c>
      <c r="C23" s="64">
        <v>242</v>
      </c>
      <c r="D23" s="78" t="s">
        <v>183</v>
      </c>
      <c r="E23" s="66" t="s">
        <v>269</v>
      </c>
      <c r="F23" s="189">
        <v>543</v>
      </c>
      <c r="G23" s="189">
        <v>543</v>
      </c>
      <c r="H23" s="189">
        <v>730</v>
      </c>
      <c r="I23" s="189">
        <v>915</v>
      </c>
      <c r="J23" s="190">
        <v>1100</v>
      </c>
      <c r="K23" s="182">
        <v>1100</v>
      </c>
      <c r="L23" s="189">
        <v>730</v>
      </c>
      <c r="M23" s="78" t="s">
        <v>488</v>
      </c>
      <c r="N23" s="69">
        <v>1</v>
      </c>
      <c r="O23" s="70">
        <v>1755</v>
      </c>
      <c r="P23" s="70" t="s">
        <v>369</v>
      </c>
      <c r="Q23" s="71" t="s">
        <v>271</v>
      </c>
      <c r="R23" s="72" t="s">
        <v>438</v>
      </c>
      <c r="S23" s="71"/>
      <c r="T23" s="72" t="s">
        <v>439</v>
      </c>
      <c r="U23" s="198"/>
    </row>
    <row r="24" spans="1:21" s="73" customFormat="1" ht="15" customHeight="1" x14ac:dyDescent="0.3">
      <c r="A24" s="64">
        <v>3</v>
      </c>
      <c r="B24" s="64">
        <v>53</v>
      </c>
      <c r="C24" s="64">
        <v>243</v>
      </c>
      <c r="D24" s="78" t="s">
        <v>184</v>
      </c>
      <c r="E24" s="66" t="s">
        <v>243</v>
      </c>
      <c r="F24" s="189">
        <v>16</v>
      </c>
      <c r="G24" s="189">
        <v>16</v>
      </c>
      <c r="H24" s="189">
        <v>24</v>
      </c>
      <c r="I24" s="189">
        <v>29</v>
      </c>
      <c r="J24" s="190">
        <v>32</v>
      </c>
      <c r="K24" s="182">
        <v>32</v>
      </c>
      <c r="L24" s="67">
        <v>45</v>
      </c>
      <c r="M24" s="29" t="s">
        <v>539</v>
      </c>
      <c r="N24" s="69">
        <v>1.875</v>
      </c>
      <c r="O24" s="70">
        <v>813</v>
      </c>
      <c r="P24" s="70" t="s">
        <v>369</v>
      </c>
      <c r="Q24" s="71" t="s">
        <v>245</v>
      </c>
      <c r="R24" s="72" t="s">
        <v>438</v>
      </c>
      <c r="S24" s="71"/>
      <c r="T24" s="72" t="s">
        <v>439</v>
      </c>
      <c r="U24" s="198"/>
    </row>
    <row r="25" spans="1:21" s="73" customFormat="1" ht="15" customHeight="1" x14ac:dyDescent="0.3">
      <c r="A25" s="64">
        <v>3</v>
      </c>
      <c r="B25" s="64">
        <v>53</v>
      </c>
      <c r="C25" s="64">
        <v>244</v>
      </c>
      <c r="D25" s="78" t="s">
        <v>91</v>
      </c>
      <c r="E25" s="66" t="s">
        <v>273</v>
      </c>
      <c r="F25" s="189">
        <v>4251</v>
      </c>
      <c r="G25" s="189">
        <v>4664</v>
      </c>
      <c r="H25" s="189">
        <v>6571</v>
      </c>
      <c r="I25" s="189">
        <v>8931</v>
      </c>
      <c r="J25" s="190">
        <v>11291</v>
      </c>
      <c r="K25" s="182">
        <v>11291</v>
      </c>
      <c r="L25" s="189">
        <v>7943</v>
      </c>
      <c r="M25" s="78" t="s">
        <v>489</v>
      </c>
      <c r="N25" s="69">
        <v>1.2087962258408158</v>
      </c>
      <c r="O25" s="70">
        <v>1121</v>
      </c>
      <c r="P25" s="70" t="s">
        <v>369</v>
      </c>
      <c r="Q25" s="184" t="s">
        <v>275</v>
      </c>
      <c r="R25" s="72" t="s">
        <v>439</v>
      </c>
      <c r="S25" s="71"/>
      <c r="T25" s="72" t="s">
        <v>439</v>
      </c>
      <c r="U25" s="198"/>
    </row>
    <row r="26" spans="1:21" s="73" customFormat="1" ht="15" customHeight="1" x14ac:dyDescent="0.3">
      <c r="A26" s="64">
        <v>3</v>
      </c>
      <c r="B26" s="64">
        <v>53</v>
      </c>
      <c r="C26" s="64">
        <v>245</v>
      </c>
      <c r="D26" s="78" t="s">
        <v>185</v>
      </c>
      <c r="E26" s="66" t="s">
        <v>273</v>
      </c>
      <c r="F26" s="189">
        <v>201000</v>
      </c>
      <c r="G26" s="189">
        <v>187566</v>
      </c>
      <c r="H26" s="189">
        <v>211000</v>
      </c>
      <c r="I26" s="189">
        <v>231000</v>
      </c>
      <c r="J26" s="190">
        <v>251000</v>
      </c>
      <c r="K26" s="182">
        <v>251000</v>
      </c>
      <c r="L26" s="189">
        <v>212695</v>
      </c>
      <c r="M26" s="78" t="s">
        <v>490</v>
      </c>
      <c r="N26" s="69">
        <v>1.0080331753554503</v>
      </c>
      <c r="O26" s="70">
        <v>475</v>
      </c>
      <c r="P26" s="70" t="s">
        <v>369</v>
      </c>
      <c r="Q26" s="49" t="s">
        <v>275</v>
      </c>
      <c r="R26" s="72" t="s">
        <v>439</v>
      </c>
      <c r="S26" s="71"/>
      <c r="T26" s="72" t="s">
        <v>439</v>
      </c>
      <c r="U26" s="198"/>
    </row>
    <row r="27" spans="1:21" s="73" customFormat="1" ht="15" customHeight="1" x14ac:dyDescent="0.3">
      <c r="A27" s="64">
        <v>3</v>
      </c>
      <c r="B27" s="64">
        <v>53</v>
      </c>
      <c r="C27" s="64">
        <v>246</v>
      </c>
      <c r="D27" s="78" t="s">
        <v>92</v>
      </c>
      <c r="E27" s="66" t="s">
        <v>280</v>
      </c>
      <c r="F27" s="67">
        <v>4</v>
      </c>
      <c r="G27" s="67">
        <v>16</v>
      </c>
      <c r="H27" s="67">
        <v>76</v>
      </c>
      <c r="I27" s="67">
        <v>150</v>
      </c>
      <c r="J27" s="68">
        <v>317</v>
      </c>
      <c r="K27" s="48">
        <v>317</v>
      </c>
      <c r="L27" s="67">
        <v>76</v>
      </c>
      <c r="M27" s="78" t="s">
        <v>491</v>
      </c>
      <c r="N27" s="69">
        <v>1</v>
      </c>
      <c r="O27" s="70">
        <v>1210</v>
      </c>
      <c r="P27" s="70" t="s">
        <v>369</v>
      </c>
      <c r="Q27" s="71" t="s">
        <v>282</v>
      </c>
      <c r="R27" s="72" t="s">
        <v>438</v>
      </c>
      <c r="S27" s="71" t="s">
        <v>455</v>
      </c>
      <c r="T27" s="72" t="s">
        <v>439</v>
      </c>
      <c r="U27" s="198"/>
    </row>
    <row r="28" spans="1:21" s="73" customFormat="1" ht="15" customHeight="1" x14ac:dyDescent="0.3">
      <c r="A28" s="64">
        <v>3</v>
      </c>
      <c r="B28" s="64">
        <v>53</v>
      </c>
      <c r="C28" s="64">
        <v>247</v>
      </c>
      <c r="D28" s="78" t="s">
        <v>93</v>
      </c>
      <c r="E28" s="66" t="s">
        <v>283</v>
      </c>
      <c r="F28" s="67">
        <v>10</v>
      </c>
      <c r="G28" s="67">
        <v>10</v>
      </c>
      <c r="H28" s="67">
        <v>20</v>
      </c>
      <c r="I28" s="67">
        <v>30</v>
      </c>
      <c r="J28" s="68">
        <v>40</v>
      </c>
      <c r="K28" s="48">
        <v>40</v>
      </c>
      <c r="L28" s="67">
        <v>20</v>
      </c>
      <c r="M28" s="78" t="s">
        <v>540</v>
      </c>
      <c r="N28" s="69">
        <v>1</v>
      </c>
      <c r="O28" s="70">
        <v>1401</v>
      </c>
      <c r="P28" s="70" t="s">
        <v>369</v>
      </c>
      <c r="Q28" s="49" t="s">
        <v>285</v>
      </c>
      <c r="R28" s="72" t="s">
        <v>438</v>
      </c>
      <c r="S28" s="71"/>
      <c r="T28" s="72" t="s">
        <v>439</v>
      </c>
      <c r="U28" s="198"/>
    </row>
    <row r="29" spans="1:21" s="73" customFormat="1" ht="15" customHeight="1" x14ac:dyDescent="0.3">
      <c r="A29" s="64">
        <v>3</v>
      </c>
      <c r="B29" s="64">
        <v>53</v>
      </c>
      <c r="C29" s="64">
        <v>307</v>
      </c>
      <c r="D29" s="29" t="s">
        <v>286</v>
      </c>
      <c r="E29" s="66" t="s">
        <v>262</v>
      </c>
      <c r="F29" s="67">
        <v>1</v>
      </c>
      <c r="G29" s="67">
        <v>1</v>
      </c>
      <c r="H29" s="67">
        <v>0</v>
      </c>
      <c r="I29" s="67">
        <v>0</v>
      </c>
      <c r="J29" s="68">
        <v>0</v>
      </c>
      <c r="K29" s="48">
        <v>1</v>
      </c>
      <c r="L29" s="67">
        <v>0</v>
      </c>
      <c r="M29" s="78" t="s">
        <v>523</v>
      </c>
      <c r="N29" s="69">
        <v>1</v>
      </c>
      <c r="O29" s="70">
        <v>53</v>
      </c>
      <c r="P29" s="70" t="s">
        <v>369</v>
      </c>
      <c r="Q29" s="71" t="s">
        <v>264</v>
      </c>
      <c r="R29" s="72" t="s">
        <v>438</v>
      </c>
      <c r="S29" s="71" t="s">
        <v>288</v>
      </c>
      <c r="T29" s="72"/>
      <c r="U29" s="198"/>
    </row>
    <row r="30" spans="1:21" s="73" customFormat="1" ht="15" customHeight="1" x14ac:dyDescent="0.3">
      <c r="A30" s="64">
        <v>3</v>
      </c>
      <c r="B30" s="64">
        <v>54</v>
      </c>
      <c r="C30" s="64">
        <v>248</v>
      </c>
      <c r="D30" s="78" t="s">
        <v>95</v>
      </c>
      <c r="E30" s="66" t="s">
        <v>280</v>
      </c>
      <c r="F30" s="189">
        <v>2000000</v>
      </c>
      <c r="G30" s="189">
        <v>2211031</v>
      </c>
      <c r="H30" s="189">
        <v>3800000</v>
      </c>
      <c r="I30" s="189">
        <v>4700000</v>
      </c>
      <c r="J30" s="190">
        <v>5700000</v>
      </c>
      <c r="K30" s="182">
        <v>5700000</v>
      </c>
      <c r="L30" s="189">
        <v>3836449</v>
      </c>
      <c r="M30" s="78" t="s">
        <v>492</v>
      </c>
      <c r="N30" s="69">
        <v>1.0095918421052632</v>
      </c>
      <c r="O30" s="70">
        <v>784</v>
      </c>
      <c r="P30" s="70" t="s">
        <v>369</v>
      </c>
      <c r="Q30" s="71" t="s">
        <v>282</v>
      </c>
      <c r="R30" s="72" t="s">
        <v>438</v>
      </c>
      <c r="S30" s="71" t="s">
        <v>443</v>
      </c>
      <c r="T30" s="72" t="s">
        <v>439</v>
      </c>
      <c r="U30" s="198"/>
    </row>
    <row r="31" spans="1:21" s="73" customFormat="1" ht="15" customHeight="1" x14ac:dyDescent="0.3">
      <c r="A31" s="64">
        <v>3</v>
      </c>
      <c r="B31" s="64">
        <v>55</v>
      </c>
      <c r="C31" s="64">
        <v>249</v>
      </c>
      <c r="D31" s="78" t="s">
        <v>97</v>
      </c>
      <c r="E31" s="66" t="s">
        <v>283</v>
      </c>
      <c r="F31" s="67">
        <v>250</v>
      </c>
      <c r="G31" s="67">
        <v>256</v>
      </c>
      <c r="H31" s="67">
        <v>250</v>
      </c>
      <c r="I31" s="67">
        <v>250</v>
      </c>
      <c r="J31" s="68">
        <v>250</v>
      </c>
      <c r="K31" s="182">
        <v>1000</v>
      </c>
      <c r="L31" s="67">
        <v>377</v>
      </c>
      <c r="M31" s="78" t="s">
        <v>493</v>
      </c>
      <c r="N31" s="69">
        <v>1.508</v>
      </c>
      <c r="O31" s="70">
        <v>1991</v>
      </c>
      <c r="P31" s="70" t="s">
        <v>369</v>
      </c>
      <c r="Q31" s="49" t="s">
        <v>285</v>
      </c>
      <c r="R31" s="72" t="s">
        <v>439</v>
      </c>
      <c r="S31" s="71"/>
      <c r="T31" s="72" t="s">
        <v>439</v>
      </c>
      <c r="U31" s="198"/>
    </row>
    <row r="32" spans="1:21" s="73" customFormat="1" ht="15" customHeight="1" x14ac:dyDescent="0.3">
      <c r="A32" s="64">
        <v>3</v>
      </c>
      <c r="B32" s="64">
        <v>55</v>
      </c>
      <c r="C32" s="64">
        <v>250</v>
      </c>
      <c r="D32" s="78" t="s">
        <v>98</v>
      </c>
      <c r="E32" s="66" t="s">
        <v>187</v>
      </c>
      <c r="F32" s="189">
        <v>80</v>
      </c>
      <c r="G32" s="189">
        <v>104</v>
      </c>
      <c r="H32" s="189">
        <v>120</v>
      </c>
      <c r="I32" s="189">
        <v>160</v>
      </c>
      <c r="J32" s="190">
        <v>200</v>
      </c>
      <c r="K32" s="182">
        <v>200</v>
      </c>
      <c r="L32" s="189">
        <v>125</v>
      </c>
      <c r="M32" s="78" t="s">
        <v>541</v>
      </c>
      <c r="N32" s="69">
        <v>1.0416666666666667</v>
      </c>
      <c r="O32" s="70">
        <v>266</v>
      </c>
      <c r="P32" s="70" t="s">
        <v>369</v>
      </c>
      <c r="Q32" s="71" t="s">
        <v>292</v>
      </c>
      <c r="R32" s="72" t="s">
        <v>438</v>
      </c>
      <c r="S32" s="71"/>
      <c r="T32" s="72" t="s">
        <v>439</v>
      </c>
      <c r="U32" s="198"/>
    </row>
    <row r="33" spans="1:21" s="73" customFormat="1" ht="15" customHeight="1" x14ac:dyDescent="0.3">
      <c r="A33" s="64">
        <v>3</v>
      </c>
      <c r="B33" s="64">
        <v>55</v>
      </c>
      <c r="C33" s="64">
        <v>251</v>
      </c>
      <c r="D33" s="78" t="s">
        <v>99</v>
      </c>
      <c r="E33" s="66" t="s">
        <v>293</v>
      </c>
      <c r="F33" s="67">
        <v>230</v>
      </c>
      <c r="G33" s="67">
        <v>263</v>
      </c>
      <c r="H33" s="67">
        <v>330</v>
      </c>
      <c r="I33" s="67">
        <v>430</v>
      </c>
      <c r="J33" s="68">
        <v>530</v>
      </c>
      <c r="K33" s="182">
        <v>530</v>
      </c>
      <c r="L33" s="67">
        <v>364</v>
      </c>
      <c r="M33" s="29" t="s">
        <v>494</v>
      </c>
      <c r="N33" s="192">
        <v>1.103030303030303</v>
      </c>
      <c r="O33" s="70">
        <v>1484</v>
      </c>
      <c r="P33" s="70" t="s">
        <v>369</v>
      </c>
      <c r="Q33" s="71" t="s">
        <v>295</v>
      </c>
      <c r="R33" s="72" t="s">
        <v>438</v>
      </c>
      <c r="S33" s="71"/>
      <c r="T33" s="72" t="s">
        <v>439</v>
      </c>
      <c r="U33" s="198"/>
    </row>
    <row r="34" spans="1:21" s="73" customFormat="1" ht="15" customHeight="1" x14ac:dyDescent="0.3">
      <c r="A34" s="64">
        <v>4</v>
      </c>
      <c r="B34" s="64">
        <v>56</v>
      </c>
      <c r="C34" s="64">
        <v>252</v>
      </c>
      <c r="D34" s="78" t="s">
        <v>188</v>
      </c>
      <c r="E34" s="66" t="s">
        <v>240</v>
      </c>
      <c r="F34" s="67">
        <v>3</v>
      </c>
      <c r="G34" s="67">
        <v>2</v>
      </c>
      <c r="H34" s="67">
        <v>5</v>
      </c>
      <c r="I34" s="67">
        <v>6</v>
      </c>
      <c r="J34" s="68">
        <v>6</v>
      </c>
      <c r="K34" s="48">
        <v>6</v>
      </c>
      <c r="L34" s="82">
        <v>5</v>
      </c>
      <c r="M34" s="78" t="s">
        <v>524</v>
      </c>
      <c r="N34" s="69">
        <v>1</v>
      </c>
      <c r="O34" s="70">
        <v>989</v>
      </c>
      <c r="P34" s="70" t="s">
        <v>369</v>
      </c>
      <c r="Q34" s="71" t="s">
        <v>242</v>
      </c>
      <c r="R34" s="72" t="s">
        <v>438</v>
      </c>
      <c r="S34" s="71" t="s">
        <v>259</v>
      </c>
      <c r="T34" s="72"/>
      <c r="U34" s="198"/>
    </row>
    <row r="35" spans="1:21" s="73" customFormat="1" ht="15" customHeight="1" x14ac:dyDescent="0.3">
      <c r="A35" s="64">
        <v>4</v>
      </c>
      <c r="B35" s="64">
        <v>57</v>
      </c>
      <c r="C35" s="64">
        <v>253</v>
      </c>
      <c r="D35" s="78" t="s">
        <v>107</v>
      </c>
      <c r="E35" s="66" t="s">
        <v>297</v>
      </c>
      <c r="F35" s="193">
        <v>10000000000</v>
      </c>
      <c r="G35" s="193">
        <v>11359904293</v>
      </c>
      <c r="H35" s="193">
        <v>20000000000</v>
      </c>
      <c r="I35" s="193">
        <v>30000000000</v>
      </c>
      <c r="J35" s="194">
        <v>40000000000</v>
      </c>
      <c r="K35" s="183">
        <v>40000000000</v>
      </c>
      <c r="L35" s="193">
        <v>21607789924</v>
      </c>
      <c r="M35" s="78" t="s">
        <v>525</v>
      </c>
      <c r="N35" s="195">
        <v>1.0803894962</v>
      </c>
      <c r="O35" s="70">
        <v>224</v>
      </c>
      <c r="P35" s="70" t="s">
        <v>369</v>
      </c>
      <c r="Q35" s="49" t="s">
        <v>444</v>
      </c>
      <c r="R35" s="72" t="s">
        <v>438</v>
      </c>
      <c r="S35" s="71"/>
      <c r="T35" s="72" t="s">
        <v>439</v>
      </c>
      <c r="U35" s="198"/>
    </row>
    <row r="36" spans="1:21" s="73" customFormat="1" ht="15" customHeight="1" x14ac:dyDescent="0.3">
      <c r="A36" s="64">
        <v>4</v>
      </c>
      <c r="B36" s="64">
        <v>57</v>
      </c>
      <c r="C36" s="64">
        <v>254</v>
      </c>
      <c r="D36" s="78" t="s">
        <v>109</v>
      </c>
      <c r="E36" s="66" t="s">
        <v>252</v>
      </c>
      <c r="F36" s="193">
        <v>70</v>
      </c>
      <c r="G36" s="193">
        <v>86</v>
      </c>
      <c r="H36" s="193">
        <v>100</v>
      </c>
      <c r="I36" s="193">
        <v>150</v>
      </c>
      <c r="J36" s="194">
        <v>200</v>
      </c>
      <c r="K36" s="48">
        <v>200</v>
      </c>
      <c r="L36" s="193">
        <v>100</v>
      </c>
      <c r="M36" s="78" t="s">
        <v>526</v>
      </c>
      <c r="N36" s="195">
        <v>1</v>
      </c>
      <c r="O36" s="70">
        <v>517</v>
      </c>
      <c r="P36" s="70" t="s">
        <v>369</v>
      </c>
      <c r="Q36" s="71" t="s">
        <v>440</v>
      </c>
      <c r="R36" s="72" t="s">
        <v>438</v>
      </c>
      <c r="S36" s="71"/>
      <c r="T36" s="72" t="s">
        <v>439</v>
      </c>
      <c r="U36" s="198"/>
    </row>
    <row r="37" spans="1:21" s="73" customFormat="1" ht="15" customHeight="1" x14ac:dyDescent="0.3">
      <c r="A37" s="64">
        <v>5</v>
      </c>
      <c r="B37" s="64">
        <v>58</v>
      </c>
      <c r="C37" s="64">
        <v>255</v>
      </c>
      <c r="D37" s="78" t="s">
        <v>189</v>
      </c>
      <c r="E37" s="66" t="s">
        <v>301</v>
      </c>
      <c r="F37" s="67">
        <v>81</v>
      </c>
      <c r="G37" s="67">
        <v>81</v>
      </c>
      <c r="H37" s="67">
        <v>98</v>
      </c>
      <c r="I37" s="67">
        <v>115</v>
      </c>
      <c r="J37" s="68">
        <v>133</v>
      </c>
      <c r="K37" s="48">
        <v>133</v>
      </c>
      <c r="L37" s="67">
        <v>97</v>
      </c>
      <c r="M37" s="78" t="s">
        <v>542</v>
      </c>
      <c r="N37" s="69">
        <v>0.98979591836734693</v>
      </c>
      <c r="O37" s="70">
        <v>1310</v>
      </c>
      <c r="P37" s="70" t="s">
        <v>369</v>
      </c>
      <c r="Q37" s="71" t="s">
        <v>303</v>
      </c>
      <c r="R37" s="72" t="s">
        <v>439</v>
      </c>
      <c r="S37" s="71"/>
      <c r="T37" s="72" t="s">
        <v>439</v>
      </c>
      <c r="U37" s="198"/>
    </row>
    <row r="38" spans="1:21" s="73" customFormat="1" ht="15" customHeight="1" x14ac:dyDescent="0.3">
      <c r="A38" s="64">
        <v>5</v>
      </c>
      <c r="B38" s="64">
        <v>58</v>
      </c>
      <c r="C38" s="64">
        <v>256</v>
      </c>
      <c r="D38" s="78" t="s">
        <v>304</v>
      </c>
      <c r="E38" s="66" t="s">
        <v>305</v>
      </c>
      <c r="F38" s="67" t="s">
        <v>173</v>
      </c>
      <c r="G38" s="67" t="s">
        <v>173</v>
      </c>
      <c r="H38" s="67" t="s">
        <v>173</v>
      </c>
      <c r="I38" s="67" t="s">
        <v>173</v>
      </c>
      <c r="J38" s="68">
        <v>1</v>
      </c>
      <c r="K38" s="48">
        <v>1</v>
      </c>
      <c r="L38" s="67" t="s">
        <v>86</v>
      </c>
      <c r="M38" s="78" t="s">
        <v>543</v>
      </c>
      <c r="N38" s="69" t="s">
        <v>86</v>
      </c>
      <c r="O38" s="70">
        <v>486</v>
      </c>
      <c r="P38" s="70" t="s">
        <v>369</v>
      </c>
      <c r="Q38" s="49" t="s">
        <v>307</v>
      </c>
      <c r="R38" s="72" t="s">
        <v>438</v>
      </c>
      <c r="S38" s="71" t="s">
        <v>308</v>
      </c>
      <c r="T38" s="72" t="s">
        <v>439</v>
      </c>
      <c r="U38" s="198"/>
    </row>
    <row r="39" spans="1:21" s="73" customFormat="1" ht="15" customHeight="1" x14ac:dyDescent="0.3">
      <c r="A39" s="64">
        <v>5</v>
      </c>
      <c r="B39" s="64">
        <v>58</v>
      </c>
      <c r="C39" s="64">
        <v>257</v>
      </c>
      <c r="D39" s="78" t="s">
        <v>118</v>
      </c>
      <c r="E39" s="66" t="s">
        <v>305</v>
      </c>
      <c r="F39" s="67">
        <v>82</v>
      </c>
      <c r="G39" s="67">
        <v>82</v>
      </c>
      <c r="H39" s="67">
        <v>164</v>
      </c>
      <c r="I39" s="67">
        <v>246</v>
      </c>
      <c r="J39" s="68">
        <v>328</v>
      </c>
      <c r="K39" s="48">
        <v>328</v>
      </c>
      <c r="L39" s="67">
        <v>164</v>
      </c>
      <c r="M39" s="78" t="s">
        <v>527</v>
      </c>
      <c r="N39" s="69">
        <v>1</v>
      </c>
      <c r="O39" s="70">
        <v>236</v>
      </c>
      <c r="P39" s="70" t="s">
        <v>369</v>
      </c>
      <c r="Q39" s="49" t="s">
        <v>307</v>
      </c>
      <c r="R39" s="72" t="s">
        <v>438</v>
      </c>
      <c r="S39" s="71"/>
      <c r="T39" s="72" t="s">
        <v>439</v>
      </c>
      <c r="U39" s="198"/>
    </row>
    <row r="40" spans="1:21" s="73" customFormat="1" ht="15" customHeight="1" x14ac:dyDescent="0.3">
      <c r="A40" s="64">
        <v>5</v>
      </c>
      <c r="B40" s="64">
        <v>60</v>
      </c>
      <c r="C40" s="64">
        <v>259</v>
      </c>
      <c r="D40" s="78" t="s">
        <v>190</v>
      </c>
      <c r="E40" s="66" t="s">
        <v>273</v>
      </c>
      <c r="F40" s="67">
        <v>1</v>
      </c>
      <c r="G40" s="67">
        <v>1</v>
      </c>
      <c r="H40" s="67">
        <v>2</v>
      </c>
      <c r="I40" s="67">
        <v>3</v>
      </c>
      <c r="J40" s="68">
        <v>4</v>
      </c>
      <c r="K40" s="48">
        <v>4</v>
      </c>
      <c r="L40" s="67">
        <v>2</v>
      </c>
      <c r="M40" s="78" t="s">
        <v>528</v>
      </c>
      <c r="N40" s="69">
        <v>1</v>
      </c>
      <c r="O40" s="70">
        <v>439</v>
      </c>
      <c r="P40" s="70" t="s">
        <v>369</v>
      </c>
      <c r="Q40" s="49" t="s">
        <v>275</v>
      </c>
      <c r="R40" s="72" t="s">
        <v>438</v>
      </c>
      <c r="S40" s="71"/>
      <c r="T40" s="72"/>
      <c r="U40" s="198"/>
    </row>
    <row r="41" spans="1:21" s="97" customFormat="1" ht="15" customHeight="1" x14ac:dyDescent="0.3">
      <c r="A41" s="86"/>
      <c r="B41" s="86">
        <v>60</v>
      </c>
      <c r="C41" s="86">
        <v>290</v>
      </c>
      <c r="D41" s="87" t="s">
        <v>311</v>
      </c>
      <c r="E41" s="88" t="s">
        <v>312</v>
      </c>
      <c r="F41" s="89" t="s">
        <v>30</v>
      </c>
      <c r="G41" s="89">
        <v>10</v>
      </c>
      <c r="H41" s="89" t="s">
        <v>30</v>
      </c>
      <c r="I41" s="89" t="s">
        <v>30</v>
      </c>
      <c r="J41" s="90" t="s">
        <v>30</v>
      </c>
      <c r="K41" s="91" t="s">
        <v>30</v>
      </c>
      <c r="L41" s="89"/>
      <c r="M41" s="92"/>
      <c r="N41" s="93" t="s">
        <v>86</v>
      </c>
      <c r="O41" s="94">
        <v>0</v>
      </c>
      <c r="P41" s="70" t="s">
        <v>369</v>
      </c>
      <c r="Q41" s="95" t="s">
        <v>264</v>
      </c>
      <c r="R41" s="96" t="s">
        <v>438</v>
      </c>
      <c r="S41" s="95" t="s">
        <v>314</v>
      </c>
      <c r="T41" s="96"/>
      <c r="U41" s="198"/>
    </row>
    <row r="42" spans="1:21" s="73" customFormat="1" ht="15" customHeight="1" x14ac:dyDescent="0.3">
      <c r="A42" s="64">
        <v>5</v>
      </c>
      <c r="B42" s="64">
        <v>60</v>
      </c>
      <c r="C42" s="64">
        <v>309</v>
      </c>
      <c r="D42" s="78" t="s">
        <v>456</v>
      </c>
      <c r="E42" s="66" t="s">
        <v>273</v>
      </c>
      <c r="F42" s="67">
        <v>100</v>
      </c>
      <c r="G42" s="67">
        <v>100</v>
      </c>
      <c r="H42" s="67">
        <v>240</v>
      </c>
      <c r="I42" s="67">
        <v>742</v>
      </c>
      <c r="J42" s="68">
        <v>1301</v>
      </c>
      <c r="K42" s="182">
        <v>1301</v>
      </c>
      <c r="L42" s="67">
        <v>268</v>
      </c>
      <c r="M42" s="78" t="s">
        <v>544</v>
      </c>
      <c r="N42" s="69">
        <v>1.1166666666666667</v>
      </c>
      <c r="O42" s="70">
        <v>552</v>
      </c>
      <c r="P42" s="70" t="s">
        <v>369</v>
      </c>
      <c r="Q42" s="49" t="s">
        <v>275</v>
      </c>
      <c r="R42" s="72" t="s">
        <v>438</v>
      </c>
      <c r="S42" s="71" t="s">
        <v>453</v>
      </c>
      <c r="T42" s="72" t="s">
        <v>439</v>
      </c>
      <c r="U42" s="198"/>
    </row>
    <row r="43" spans="1:21" s="73" customFormat="1" ht="15" customHeight="1" x14ac:dyDescent="0.3">
      <c r="A43" s="64">
        <v>6</v>
      </c>
      <c r="B43" s="64">
        <v>61</v>
      </c>
      <c r="C43" s="64">
        <v>260</v>
      </c>
      <c r="D43" s="78" t="s">
        <v>139</v>
      </c>
      <c r="E43" s="66" t="s">
        <v>243</v>
      </c>
      <c r="F43" s="67">
        <v>11</v>
      </c>
      <c r="G43" s="67">
        <v>11</v>
      </c>
      <c r="H43" s="67">
        <v>12</v>
      </c>
      <c r="I43" s="67">
        <v>13</v>
      </c>
      <c r="J43" s="68">
        <v>14</v>
      </c>
      <c r="K43" s="48">
        <v>14</v>
      </c>
      <c r="L43" s="67">
        <v>12</v>
      </c>
      <c r="M43" s="78" t="s">
        <v>545</v>
      </c>
      <c r="N43" s="69">
        <v>1</v>
      </c>
      <c r="O43" s="70">
        <v>881</v>
      </c>
      <c r="P43" s="70" t="s">
        <v>369</v>
      </c>
      <c r="Q43" s="71" t="s">
        <v>245</v>
      </c>
      <c r="R43" s="72" t="s">
        <v>439</v>
      </c>
      <c r="S43" s="71"/>
      <c r="T43" s="72" t="s">
        <v>439</v>
      </c>
      <c r="U43" s="198"/>
    </row>
    <row r="44" spans="1:21" s="73" customFormat="1" ht="15" customHeight="1" x14ac:dyDescent="0.3">
      <c r="A44" s="64">
        <v>6</v>
      </c>
      <c r="B44" s="64">
        <v>61</v>
      </c>
      <c r="C44" s="64">
        <v>261</v>
      </c>
      <c r="D44" s="78" t="s">
        <v>140</v>
      </c>
      <c r="E44" s="66" t="s">
        <v>243</v>
      </c>
      <c r="F44" s="67">
        <v>21</v>
      </c>
      <c r="G44" s="67">
        <v>21</v>
      </c>
      <c r="H44" s="67">
        <v>57</v>
      </c>
      <c r="I44" s="67">
        <v>73</v>
      </c>
      <c r="J44" s="68">
        <v>49</v>
      </c>
      <c r="K44" s="48">
        <v>200</v>
      </c>
      <c r="L44" s="67">
        <v>57</v>
      </c>
      <c r="M44" s="29" t="s">
        <v>495</v>
      </c>
      <c r="N44" s="69">
        <v>1</v>
      </c>
      <c r="O44" s="70">
        <v>1565</v>
      </c>
      <c r="P44" s="70" t="s">
        <v>369</v>
      </c>
      <c r="Q44" s="71" t="s">
        <v>245</v>
      </c>
      <c r="R44" s="72" t="s">
        <v>439</v>
      </c>
      <c r="S44" s="71" t="s">
        <v>448</v>
      </c>
      <c r="T44" s="72" t="s">
        <v>439</v>
      </c>
      <c r="U44" s="198"/>
    </row>
    <row r="45" spans="1:21" s="73" customFormat="1" ht="15" customHeight="1" x14ac:dyDescent="0.3">
      <c r="A45" s="64">
        <v>6</v>
      </c>
      <c r="B45" s="64">
        <v>62</v>
      </c>
      <c r="C45" s="64">
        <v>262</v>
      </c>
      <c r="D45" s="78" t="s">
        <v>192</v>
      </c>
      <c r="E45" s="66" t="s">
        <v>243</v>
      </c>
      <c r="F45" s="67">
        <v>6</v>
      </c>
      <c r="G45" s="67">
        <v>6</v>
      </c>
      <c r="H45" s="67">
        <v>6</v>
      </c>
      <c r="I45" s="67">
        <v>7</v>
      </c>
      <c r="J45" s="68">
        <v>8</v>
      </c>
      <c r="K45" s="48">
        <v>8</v>
      </c>
      <c r="L45" s="67">
        <v>6</v>
      </c>
      <c r="M45" s="78" t="s">
        <v>496</v>
      </c>
      <c r="N45" s="69">
        <v>1</v>
      </c>
      <c r="O45" s="70">
        <v>267</v>
      </c>
      <c r="P45" s="70" t="s">
        <v>369</v>
      </c>
      <c r="Q45" s="71" t="s">
        <v>245</v>
      </c>
      <c r="R45" s="72" t="s">
        <v>439</v>
      </c>
      <c r="S45" s="71"/>
      <c r="T45" s="72" t="s">
        <v>439</v>
      </c>
      <c r="U45" s="198"/>
    </row>
    <row r="46" spans="1:21" s="73" customFormat="1" ht="15" customHeight="1" x14ac:dyDescent="0.3">
      <c r="A46" s="64">
        <v>6</v>
      </c>
      <c r="B46" s="64">
        <v>62</v>
      </c>
      <c r="C46" s="64">
        <v>263</v>
      </c>
      <c r="D46" s="78" t="s">
        <v>143</v>
      </c>
      <c r="E46" s="66" t="s">
        <v>243</v>
      </c>
      <c r="F46" s="67">
        <v>1145</v>
      </c>
      <c r="G46" s="67">
        <v>1145</v>
      </c>
      <c r="H46" s="67">
        <v>1152</v>
      </c>
      <c r="I46" s="67">
        <v>1159</v>
      </c>
      <c r="J46" s="68">
        <v>1161</v>
      </c>
      <c r="K46" s="48">
        <v>1161</v>
      </c>
      <c r="L46" s="67">
        <v>1153</v>
      </c>
      <c r="M46" s="29" t="s">
        <v>546</v>
      </c>
      <c r="N46" s="69">
        <v>1.0008680555555556</v>
      </c>
      <c r="O46" s="70">
        <v>999</v>
      </c>
      <c r="P46" s="70" t="s">
        <v>369</v>
      </c>
      <c r="Q46" s="71" t="s">
        <v>245</v>
      </c>
      <c r="R46" s="72" t="s">
        <v>439</v>
      </c>
      <c r="S46" s="71"/>
      <c r="T46" s="72" t="s">
        <v>439</v>
      </c>
      <c r="U46" s="198"/>
    </row>
    <row r="47" spans="1:21" s="73" customFormat="1" ht="15" customHeight="1" x14ac:dyDescent="0.3">
      <c r="A47" s="64">
        <v>6</v>
      </c>
      <c r="B47" s="64">
        <v>62</v>
      </c>
      <c r="C47" s="64">
        <v>264</v>
      </c>
      <c r="D47" s="78" t="s">
        <v>144</v>
      </c>
      <c r="E47" s="66" t="s">
        <v>273</v>
      </c>
      <c r="F47" s="67">
        <v>2</v>
      </c>
      <c r="G47" s="67">
        <v>2</v>
      </c>
      <c r="H47" s="67">
        <v>2</v>
      </c>
      <c r="I47" s="67">
        <v>3</v>
      </c>
      <c r="J47" s="68">
        <v>4</v>
      </c>
      <c r="K47" s="48">
        <v>4</v>
      </c>
      <c r="L47" s="67">
        <v>4</v>
      </c>
      <c r="M47" s="78" t="s">
        <v>497</v>
      </c>
      <c r="N47" s="69">
        <v>2</v>
      </c>
      <c r="O47" s="70">
        <v>1208</v>
      </c>
      <c r="P47" s="70" t="s">
        <v>369</v>
      </c>
      <c r="Q47" s="184" t="s">
        <v>275</v>
      </c>
      <c r="R47" s="72" t="s">
        <v>439</v>
      </c>
      <c r="S47" s="71"/>
      <c r="T47" s="72" t="s">
        <v>439</v>
      </c>
      <c r="U47" s="198"/>
    </row>
    <row r="48" spans="1:21" s="73" customFormat="1" ht="15" customHeight="1" x14ac:dyDescent="0.3">
      <c r="A48" s="64">
        <v>6</v>
      </c>
      <c r="B48" s="64">
        <v>67</v>
      </c>
      <c r="C48" s="64">
        <v>297</v>
      </c>
      <c r="D48" s="29" t="s">
        <v>320</v>
      </c>
      <c r="E48" s="66" t="s">
        <v>262</v>
      </c>
      <c r="F48" s="83">
        <v>1</v>
      </c>
      <c r="G48" s="83">
        <v>1</v>
      </c>
      <c r="H48" s="83">
        <v>1</v>
      </c>
      <c r="I48" s="83">
        <v>1</v>
      </c>
      <c r="J48" s="84">
        <v>1</v>
      </c>
      <c r="K48" s="27">
        <v>1</v>
      </c>
      <c r="L48" s="27">
        <v>1</v>
      </c>
      <c r="M48" s="151" t="s">
        <v>512</v>
      </c>
      <c r="N48" s="69">
        <v>1</v>
      </c>
      <c r="O48" s="70">
        <v>256</v>
      </c>
      <c r="P48" s="70" t="s">
        <v>369</v>
      </c>
      <c r="Q48" s="71" t="s">
        <v>264</v>
      </c>
      <c r="R48" s="72" t="s">
        <v>438</v>
      </c>
      <c r="S48" s="71"/>
      <c r="T48" s="72" t="s">
        <v>439</v>
      </c>
      <c r="U48" s="198"/>
    </row>
    <row r="49" spans="1:21" s="73" customFormat="1" ht="15" customHeight="1" x14ac:dyDescent="0.3">
      <c r="A49" s="64">
        <v>6</v>
      </c>
      <c r="B49" s="64">
        <v>67</v>
      </c>
      <c r="C49" s="64">
        <v>310</v>
      </c>
      <c r="D49" s="78" t="s">
        <v>194</v>
      </c>
      <c r="E49" s="66" t="s">
        <v>273</v>
      </c>
      <c r="F49" s="189">
        <v>800000</v>
      </c>
      <c r="G49" s="189">
        <v>800000</v>
      </c>
      <c r="H49" s="189">
        <v>800000</v>
      </c>
      <c r="I49" s="189">
        <v>800000</v>
      </c>
      <c r="J49" s="190">
        <v>800000</v>
      </c>
      <c r="K49" s="182">
        <v>3200000</v>
      </c>
      <c r="L49" s="189">
        <v>800000</v>
      </c>
      <c r="M49" s="78" t="s">
        <v>547</v>
      </c>
      <c r="N49" s="69">
        <v>1</v>
      </c>
      <c r="O49" s="70">
        <v>757</v>
      </c>
      <c r="P49" s="70" t="s">
        <v>369</v>
      </c>
      <c r="Q49" s="49" t="s">
        <v>275</v>
      </c>
      <c r="R49" s="72" t="s">
        <v>438</v>
      </c>
      <c r="S49" s="71"/>
      <c r="T49" s="72" t="s">
        <v>439</v>
      </c>
      <c r="U49" s="198"/>
    </row>
    <row r="50" spans="1:21" s="73" customFormat="1" ht="15" customHeight="1" x14ac:dyDescent="0.3">
      <c r="A50" s="64">
        <v>6</v>
      </c>
      <c r="B50" s="64">
        <v>63</v>
      </c>
      <c r="C50" s="64">
        <v>265</v>
      </c>
      <c r="D50" s="78" t="s">
        <v>195</v>
      </c>
      <c r="E50" s="66" t="s">
        <v>243</v>
      </c>
      <c r="F50" s="67">
        <v>55</v>
      </c>
      <c r="G50" s="67">
        <v>55</v>
      </c>
      <c r="H50" s="67">
        <v>57</v>
      </c>
      <c r="I50" s="67">
        <v>62</v>
      </c>
      <c r="J50" s="68">
        <v>65</v>
      </c>
      <c r="K50" s="48">
        <v>65</v>
      </c>
      <c r="L50" s="67">
        <v>57</v>
      </c>
      <c r="M50" s="29" t="s">
        <v>548</v>
      </c>
      <c r="N50" s="69">
        <v>1</v>
      </c>
      <c r="O50" s="70">
        <v>1015</v>
      </c>
      <c r="P50" s="70" t="s">
        <v>369</v>
      </c>
      <c r="Q50" s="71" t="s">
        <v>245</v>
      </c>
      <c r="R50" s="72" t="s">
        <v>439</v>
      </c>
      <c r="S50" s="71" t="s">
        <v>457</v>
      </c>
      <c r="T50" s="72" t="s">
        <v>439</v>
      </c>
      <c r="U50" s="198"/>
    </row>
    <row r="51" spans="1:21" s="73" customFormat="1" ht="15" customHeight="1" x14ac:dyDescent="0.3">
      <c r="A51" s="64">
        <v>6</v>
      </c>
      <c r="B51" s="64">
        <v>63</v>
      </c>
      <c r="C51" s="64">
        <v>266</v>
      </c>
      <c r="D51" s="78" t="s">
        <v>146</v>
      </c>
      <c r="E51" s="66" t="s">
        <v>243</v>
      </c>
      <c r="F51" s="67">
        <v>67</v>
      </c>
      <c r="G51" s="67">
        <v>67</v>
      </c>
      <c r="H51" s="67">
        <v>68</v>
      </c>
      <c r="I51" s="67">
        <v>71</v>
      </c>
      <c r="J51" s="68">
        <v>73</v>
      </c>
      <c r="K51" s="48">
        <v>73</v>
      </c>
      <c r="L51" s="67">
        <v>68</v>
      </c>
      <c r="M51" s="78" t="s">
        <v>549</v>
      </c>
      <c r="N51" s="69">
        <v>1</v>
      </c>
      <c r="O51" s="70">
        <v>248</v>
      </c>
      <c r="P51" s="70" t="s">
        <v>369</v>
      </c>
      <c r="Q51" s="71" t="s">
        <v>245</v>
      </c>
      <c r="R51" s="72" t="s">
        <v>439</v>
      </c>
      <c r="S51" s="71" t="s">
        <v>457</v>
      </c>
      <c r="T51" s="72" t="s">
        <v>439</v>
      </c>
      <c r="U51" s="198"/>
    </row>
    <row r="52" spans="1:21" s="73" customFormat="1" ht="15" customHeight="1" x14ac:dyDescent="0.3">
      <c r="A52" s="64">
        <v>6</v>
      </c>
      <c r="B52" s="64">
        <v>64</v>
      </c>
      <c r="C52" s="64">
        <v>267</v>
      </c>
      <c r="D52" s="78" t="s">
        <v>196</v>
      </c>
      <c r="E52" s="66" t="s">
        <v>305</v>
      </c>
      <c r="F52" s="98">
        <v>12</v>
      </c>
      <c r="G52" s="98">
        <v>12</v>
      </c>
      <c r="H52" s="98">
        <v>24</v>
      </c>
      <c r="I52" s="98">
        <v>36</v>
      </c>
      <c r="J52" s="99">
        <v>48</v>
      </c>
      <c r="K52" s="48">
        <v>48</v>
      </c>
      <c r="L52" s="98">
        <v>24</v>
      </c>
      <c r="M52" s="78" t="s">
        <v>498</v>
      </c>
      <c r="N52" s="69">
        <v>1</v>
      </c>
      <c r="O52" s="70">
        <v>1156</v>
      </c>
      <c r="P52" s="70" t="s">
        <v>369</v>
      </c>
      <c r="Q52" s="49" t="s">
        <v>307</v>
      </c>
      <c r="R52" s="72" t="s">
        <v>438</v>
      </c>
      <c r="S52" s="71"/>
      <c r="T52" s="72"/>
      <c r="U52" s="198"/>
    </row>
    <row r="53" spans="1:21" s="73" customFormat="1" ht="15" customHeight="1" x14ac:dyDescent="0.3">
      <c r="A53" s="64">
        <v>7</v>
      </c>
      <c r="B53" s="64">
        <v>65</v>
      </c>
      <c r="C53" s="64">
        <v>268</v>
      </c>
      <c r="D53" s="78" t="s">
        <v>64</v>
      </c>
      <c r="E53" s="66" t="s">
        <v>326</v>
      </c>
      <c r="F53" s="189">
        <v>4350</v>
      </c>
      <c r="G53" s="189">
        <v>4350</v>
      </c>
      <c r="H53" s="189">
        <v>6870</v>
      </c>
      <c r="I53" s="189">
        <v>9516</v>
      </c>
      <c r="J53" s="190">
        <v>12294</v>
      </c>
      <c r="K53" s="182">
        <v>12294</v>
      </c>
      <c r="L53" s="189">
        <v>6870</v>
      </c>
      <c r="M53" s="78" t="s">
        <v>499</v>
      </c>
      <c r="N53" s="81">
        <v>1</v>
      </c>
      <c r="O53" s="70">
        <v>1360</v>
      </c>
      <c r="P53" s="70" t="s">
        <v>369</v>
      </c>
      <c r="Q53" s="71" t="s">
        <v>328</v>
      </c>
      <c r="R53" s="72" t="s">
        <v>439</v>
      </c>
      <c r="S53" s="71" t="s">
        <v>458</v>
      </c>
      <c r="T53" s="72" t="s">
        <v>439</v>
      </c>
      <c r="U53" s="198"/>
    </row>
    <row r="54" spans="1:21" s="73" customFormat="1" ht="15" customHeight="1" x14ac:dyDescent="0.3">
      <c r="A54" s="64">
        <v>7</v>
      </c>
      <c r="B54" s="64">
        <v>65</v>
      </c>
      <c r="C54" s="64">
        <v>269</v>
      </c>
      <c r="D54" s="78" t="s">
        <v>197</v>
      </c>
      <c r="E54" s="66" t="s">
        <v>326</v>
      </c>
      <c r="F54" s="79">
        <v>0.2</v>
      </c>
      <c r="G54" s="79">
        <v>0.2</v>
      </c>
      <c r="H54" s="79">
        <v>0.02</v>
      </c>
      <c r="I54" s="79">
        <v>0.2</v>
      </c>
      <c r="J54" s="80">
        <v>0.2</v>
      </c>
      <c r="K54" s="181">
        <v>0.2</v>
      </c>
      <c r="L54" s="79">
        <v>0.02</v>
      </c>
      <c r="M54" s="78" t="s">
        <v>500</v>
      </c>
      <c r="N54" s="81">
        <v>1</v>
      </c>
      <c r="O54" s="70">
        <v>241</v>
      </c>
      <c r="P54" s="70" t="s">
        <v>369</v>
      </c>
      <c r="Q54" s="71" t="s">
        <v>328</v>
      </c>
      <c r="R54" s="72" t="s">
        <v>438</v>
      </c>
      <c r="S54" s="71" t="s">
        <v>455</v>
      </c>
      <c r="T54" s="72" t="s">
        <v>439</v>
      </c>
      <c r="U54" s="198"/>
    </row>
    <row r="55" spans="1:21" s="73" customFormat="1" ht="15" customHeight="1" x14ac:dyDescent="0.3">
      <c r="A55" s="64">
        <v>7</v>
      </c>
      <c r="B55" s="64">
        <v>65</v>
      </c>
      <c r="C55" s="64">
        <v>270</v>
      </c>
      <c r="D55" s="78" t="s">
        <v>65</v>
      </c>
      <c r="E55" s="66" t="s">
        <v>330</v>
      </c>
      <c r="F55" s="189">
        <v>1945</v>
      </c>
      <c r="G55" s="189">
        <v>1801</v>
      </c>
      <c r="H55" s="189">
        <v>3073</v>
      </c>
      <c r="I55" s="189">
        <v>4257</v>
      </c>
      <c r="J55" s="190">
        <v>5500</v>
      </c>
      <c r="K55" s="182">
        <v>5500</v>
      </c>
      <c r="L55" s="189">
        <v>2947</v>
      </c>
      <c r="M55" s="78" t="s">
        <v>501</v>
      </c>
      <c r="N55" s="69">
        <v>0.95899772209567202</v>
      </c>
      <c r="O55" s="70">
        <v>502</v>
      </c>
      <c r="P55" s="70" t="s">
        <v>369</v>
      </c>
      <c r="Q55" s="49" t="s">
        <v>332</v>
      </c>
      <c r="R55" s="72" t="s">
        <v>439</v>
      </c>
      <c r="S55" s="71"/>
      <c r="T55" s="72" t="s">
        <v>439</v>
      </c>
      <c r="U55" s="198"/>
    </row>
    <row r="56" spans="1:21" s="73" customFormat="1" ht="15" customHeight="1" x14ac:dyDescent="0.3">
      <c r="A56" s="64">
        <v>7</v>
      </c>
      <c r="B56" s="64">
        <v>65</v>
      </c>
      <c r="C56" s="64">
        <v>271</v>
      </c>
      <c r="D56" s="78" t="s">
        <v>198</v>
      </c>
      <c r="E56" s="66" t="s">
        <v>330</v>
      </c>
      <c r="F56" s="76">
        <v>100</v>
      </c>
      <c r="G56" s="76">
        <v>102</v>
      </c>
      <c r="H56" s="76">
        <v>100</v>
      </c>
      <c r="I56" s="76">
        <v>100</v>
      </c>
      <c r="J56" s="196">
        <v>100</v>
      </c>
      <c r="K56" s="28">
        <v>100</v>
      </c>
      <c r="L56" s="189">
        <v>88</v>
      </c>
      <c r="M56" s="78" t="s">
        <v>502</v>
      </c>
      <c r="N56" s="77">
        <v>0.88</v>
      </c>
      <c r="O56" s="70">
        <v>151</v>
      </c>
      <c r="P56" s="70" t="s">
        <v>369</v>
      </c>
      <c r="Q56" s="49" t="s">
        <v>332</v>
      </c>
      <c r="R56" s="72" t="s">
        <v>438</v>
      </c>
      <c r="S56" s="71"/>
      <c r="T56" s="72" t="s">
        <v>439</v>
      </c>
      <c r="U56" s="198"/>
    </row>
    <row r="57" spans="1:21" s="73" customFormat="1" ht="15" customHeight="1" x14ac:dyDescent="0.3">
      <c r="A57" s="64">
        <v>7</v>
      </c>
      <c r="B57" s="64">
        <v>66</v>
      </c>
      <c r="C57" s="64">
        <v>272</v>
      </c>
      <c r="D57" s="78" t="s">
        <v>199</v>
      </c>
      <c r="E57" s="66" t="s">
        <v>243</v>
      </c>
      <c r="F57" s="67">
        <v>1</v>
      </c>
      <c r="G57" s="67">
        <v>1</v>
      </c>
      <c r="H57" s="67" t="s">
        <v>173</v>
      </c>
      <c r="I57" s="67" t="s">
        <v>173</v>
      </c>
      <c r="J57" s="68" t="s">
        <v>173</v>
      </c>
      <c r="K57" s="48">
        <v>1</v>
      </c>
      <c r="L57" s="67" t="s">
        <v>86</v>
      </c>
      <c r="M57" s="78" t="s">
        <v>550</v>
      </c>
      <c r="N57" s="69" t="s">
        <v>86</v>
      </c>
      <c r="O57" s="70">
        <v>1010</v>
      </c>
      <c r="P57" s="70" t="s">
        <v>369</v>
      </c>
      <c r="Q57" s="71" t="s">
        <v>245</v>
      </c>
      <c r="R57" s="72" t="s">
        <v>438</v>
      </c>
      <c r="S57" s="71"/>
      <c r="T57" s="72"/>
      <c r="U57" s="198"/>
    </row>
    <row r="58" spans="1:21" s="73" customFormat="1" ht="15" customHeight="1" x14ac:dyDescent="0.3">
      <c r="A58" s="64">
        <v>7</v>
      </c>
      <c r="B58" s="64">
        <v>66</v>
      </c>
      <c r="C58" s="64">
        <v>273</v>
      </c>
      <c r="D58" s="78" t="s">
        <v>200</v>
      </c>
      <c r="E58" s="66" t="s">
        <v>243</v>
      </c>
      <c r="F58" s="100">
        <v>1</v>
      </c>
      <c r="G58" s="100">
        <v>1</v>
      </c>
      <c r="H58" s="100">
        <v>2</v>
      </c>
      <c r="I58" s="100">
        <v>3</v>
      </c>
      <c r="J58" s="101">
        <v>4</v>
      </c>
      <c r="K58" s="30">
        <v>4</v>
      </c>
      <c r="L58" s="100">
        <v>1</v>
      </c>
      <c r="M58" s="151" t="s">
        <v>551</v>
      </c>
      <c r="N58" s="69">
        <v>0.5</v>
      </c>
      <c r="O58" s="70">
        <v>555</v>
      </c>
      <c r="P58" s="70" t="s">
        <v>369</v>
      </c>
      <c r="Q58" s="71" t="s">
        <v>245</v>
      </c>
      <c r="R58" s="72" t="s">
        <v>438</v>
      </c>
      <c r="S58" s="71"/>
      <c r="T58" s="72"/>
      <c r="U58" s="198"/>
    </row>
    <row r="59" spans="1:21" s="73" customFormat="1" ht="15" customHeight="1" x14ac:dyDescent="0.3">
      <c r="A59" s="64">
        <v>7</v>
      </c>
      <c r="B59" s="64">
        <v>66</v>
      </c>
      <c r="C59" s="64">
        <v>274</v>
      </c>
      <c r="D59" s="78" t="s">
        <v>201</v>
      </c>
      <c r="E59" s="66" t="s">
        <v>240</v>
      </c>
      <c r="F59" s="100">
        <v>60</v>
      </c>
      <c r="G59" s="100">
        <v>60</v>
      </c>
      <c r="H59" s="100">
        <v>60</v>
      </c>
      <c r="I59" s="100">
        <v>180</v>
      </c>
      <c r="J59" s="101">
        <v>330</v>
      </c>
      <c r="K59" s="35">
        <v>330</v>
      </c>
      <c r="L59" s="100">
        <v>60</v>
      </c>
      <c r="M59" s="78" t="s">
        <v>503</v>
      </c>
      <c r="N59" s="69">
        <v>1</v>
      </c>
      <c r="O59" s="70">
        <v>732</v>
      </c>
      <c r="P59" s="70" t="s">
        <v>369</v>
      </c>
      <c r="Q59" s="102" t="s">
        <v>242</v>
      </c>
      <c r="R59" s="72" t="s">
        <v>438</v>
      </c>
      <c r="S59" s="71" t="s">
        <v>443</v>
      </c>
      <c r="T59" s="72"/>
      <c r="U59" s="198"/>
    </row>
    <row r="60" spans="1:21" s="73" customFormat="1" ht="15" customHeight="1" x14ac:dyDescent="0.3">
      <c r="A60" s="64">
        <v>7</v>
      </c>
      <c r="B60" s="64">
        <v>66</v>
      </c>
      <c r="C60" s="64">
        <v>306</v>
      </c>
      <c r="D60" s="71" t="s">
        <v>459</v>
      </c>
      <c r="E60" s="66" t="s">
        <v>240</v>
      </c>
      <c r="F60" s="100">
        <v>50</v>
      </c>
      <c r="G60" s="100">
        <v>373</v>
      </c>
      <c r="H60" s="100">
        <v>650</v>
      </c>
      <c r="I60" s="100">
        <v>950</v>
      </c>
      <c r="J60" s="101">
        <v>1200</v>
      </c>
      <c r="K60" s="30">
        <v>1200</v>
      </c>
      <c r="L60" s="100">
        <v>876</v>
      </c>
      <c r="M60" s="71" t="s">
        <v>504</v>
      </c>
      <c r="N60" s="69">
        <v>1.3476923076923077</v>
      </c>
      <c r="O60" s="70">
        <v>1999</v>
      </c>
      <c r="P60" s="70" t="s">
        <v>369</v>
      </c>
      <c r="Q60" s="71" t="s">
        <v>242</v>
      </c>
      <c r="R60" s="72" t="s">
        <v>438</v>
      </c>
      <c r="S60" s="71" t="s">
        <v>453</v>
      </c>
      <c r="T60" s="72"/>
      <c r="U60" s="198"/>
    </row>
    <row r="61" spans="1:21" s="73" customFormat="1" ht="15" customHeight="1" x14ac:dyDescent="0.3">
      <c r="A61" s="64">
        <v>7</v>
      </c>
      <c r="B61" s="64">
        <v>68</v>
      </c>
      <c r="C61" s="64">
        <v>275</v>
      </c>
      <c r="D61" s="78" t="s">
        <v>148</v>
      </c>
      <c r="E61" s="66" t="s">
        <v>269</v>
      </c>
      <c r="F61" s="67">
        <v>150</v>
      </c>
      <c r="G61" s="67">
        <v>150</v>
      </c>
      <c r="H61" s="67">
        <v>150</v>
      </c>
      <c r="I61" s="67">
        <v>150</v>
      </c>
      <c r="J61" s="68">
        <v>150</v>
      </c>
      <c r="K61" s="48">
        <v>600</v>
      </c>
      <c r="L61" s="67">
        <v>148</v>
      </c>
      <c r="M61" s="78" t="s">
        <v>552</v>
      </c>
      <c r="N61" s="69">
        <v>0.98666666666666669</v>
      </c>
      <c r="O61" s="70">
        <v>1926</v>
      </c>
      <c r="P61" s="70" t="s">
        <v>369</v>
      </c>
      <c r="Q61" s="71" t="s">
        <v>271</v>
      </c>
      <c r="R61" s="72" t="s">
        <v>439</v>
      </c>
      <c r="S61" s="71"/>
      <c r="T61" s="72" t="s">
        <v>439</v>
      </c>
      <c r="U61" s="198"/>
    </row>
    <row r="62" spans="1:21" s="73" customFormat="1" ht="15" customHeight="1" x14ac:dyDescent="0.3">
      <c r="A62" s="64">
        <v>7</v>
      </c>
      <c r="B62" s="64">
        <v>68</v>
      </c>
      <c r="C62" s="64">
        <v>276</v>
      </c>
      <c r="D62" s="78" t="s">
        <v>149</v>
      </c>
      <c r="E62" s="66" t="s">
        <v>305</v>
      </c>
      <c r="F62" s="67">
        <v>8</v>
      </c>
      <c r="G62" s="67">
        <v>8</v>
      </c>
      <c r="H62" s="67">
        <v>9</v>
      </c>
      <c r="I62" s="67">
        <v>9</v>
      </c>
      <c r="J62" s="68">
        <v>6</v>
      </c>
      <c r="K62" s="48">
        <v>32</v>
      </c>
      <c r="L62" s="67">
        <v>9</v>
      </c>
      <c r="M62" s="78" t="s">
        <v>505</v>
      </c>
      <c r="N62" s="69">
        <v>1</v>
      </c>
      <c r="O62" s="70">
        <v>695</v>
      </c>
      <c r="P62" s="70" t="s">
        <v>369</v>
      </c>
      <c r="Q62" s="49" t="s">
        <v>307</v>
      </c>
      <c r="R62" s="72" t="s">
        <v>439</v>
      </c>
      <c r="S62" s="71"/>
      <c r="T62" s="72" t="s">
        <v>439</v>
      </c>
      <c r="U62" s="198"/>
    </row>
    <row r="63" spans="1:21" s="73" customFormat="1" ht="15" customHeight="1" x14ac:dyDescent="0.3">
      <c r="A63" s="64">
        <v>8</v>
      </c>
      <c r="B63" s="64">
        <v>69</v>
      </c>
      <c r="C63" s="64">
        <v>277</v>
      </c>
      <c r="D63" s="78" t="s">
        <v>204</v>
      </c>
      <c r="E63" s="66" t="s">
        <v>340</v>
      </c>
      <c r="F63" s="103">
        <v>0.90800000000000003</v>
      </c>
      <c r="G63" s="103">
        <v>0.96</v>
      </c>
      <c r="H63" s="103">
        <v>0.91</v>
      </c>
      <c r="I63" s="103">
        <v>0.91300000000000003</v>
      </c>
      <c r="J63" s="104">
        <v>0.91500000000000004</v>
      </c>
      <c r="K63" s="31">
        <v>0.91500000000000004</v>
      </c>
      <c r="L63" s="103">
        <v>0.95799999999999996</v>
      </c>
      <c r="M63" s="78" t="s">
        <v>506</v>
      </c>
      <c r="N63" s="69">
        <v>1.0527472527472526</v>
      </c>
      <c r="O63" s="70">
        <v>259</v>
      </c>
      <c r="P63" s="70" t="s">
        <v>369</v>
      </c>
      <c r="Q63" s="85" t="s">
        <v>292</v>
      </c>
      <c r="R63" s="72" t="s">
        <v>438</v>
      </c>
      <c r="S63" s="71"/>
      <c r="T63" s="72"/>
      <c r="U63" s="198"/>
    </row>
    <row r="64" spans="1:21" s="73" customFormat="1" ht="15" customHeight="1" x14ac:dyDescent="0.3">
      <c r="A64" s="64">
        <v>8</v>
      </c>
      <c r="B64" s="64">
        <v>69</v>
      </c>
      <c r="C64" s="64">
        <v>278</v>
      </c>
      <c r="D64" s="78" t="s">
        <v>205</v>
      </c>
      <c r="E64" s="66" t="s">
        <v>206</v>
      </c>
      <c r="F64" s="83">
        <v>1</v>
      </c>
      <c r="G64" s="83">
        <v>1</v>
      </c>
      <c r="H64" s="83">
        <v>1</v>
      </c>
      <c r="I64" s="83">
        <v>1</v>
      </c>
      <c r="J64" s="84">
        <v>1</v>
      </c>
      <c r="K64" s="27">
        <v>1</v>
      </c>
      <c r="L64" s="83">
        <v>1</v>
      </c>
      <c r="M64" s="78" t="s">
        <v>507</v>
      </c>
      <c r="N64" s="69">
        <v>1</v>
      </c>
      <c r="O64" s="70">
        <v>268</v>
      </c>
      <c r="P64" s="70" t="s">
        <v>369</v>
      </c>
      <c r="Q64" s="71" t="s">
        <v>344</v>
      </c>
      <c r="R64" s="72" t="s">
        <v>438</v>
      </c>
      <c r="S64" s="71"/>
      <c r="T64" s="72"/>
      <c r="U64" s="198"/>
    </row>
    <row r="65" spans="1:23" s="73" customFormat="1" ht="15" customHeight="1" x14ac:dyDescent="0.3">
      <c r="A65" s="64">
        <v>8</v>
      </c>
      <c r="B65" s="64">
        <v>69</v>
      </c>
      <c r="C65" s="64">
        <v>279</v>
      </c>
      <c r="D65" s="78" t="s">
        <v>207</v>
      </c>
      <c r="E65" s="66" t="s">
        <v>345</v>
      </c>
      <c r="F65" s="83">
        <v>0.1</v>
      </c>
      <c r="G65" s="83">
        <v>0.09</v>
      </c>
      <c r="H65" s="83">
        <v>0.1</v>
      </c>
      <c r="I65" s="83">
        <v>0.1</v>
      </c>
      <c r="J65" s="84">
        <v>0.1</v>
      </c>
      <c r="K65" s="27">
        <v>0.1</v>
      </c>
      <c r="L65" s="83">
        <v>0.67</v>
      </c>
      <c r="M65" s="65" t="s">
        <v>553</v>
      </c>
      <c r="N65" s="69">
        <v>6.7</v>
      </c>
      <c r="O65" s="70">
        <v>449</v>
      </c>
      <c r="P65" s="70" t="s">
        <v>369</v>
      </c>
      <c r="Q65" s="71" t="s">
        <v>445</v>
      </c>
      <c r="R65" s="72" t="s">
        <v>438</v>
      </c>
      <c r="S65" s="71"/>
      <c r="T65" s="72"/>
      <c r="U65" s="198"/>
    </row>
    <row r="66" spans="1:23" s="73" customFormat="1" ht="15" customHeight="1" x14ac:dyDescent="0.3">
      <c r="A66" s="64">
        <v>8</v>
      </c>
      <c r="B66" s="64">
        <v>70</v>
      </c>
      <c r="C66" s="64">
        <v>283</v>
      </c>
      <c r="D66" s="65" t="s">
        <v>154</v>
      </c>
      <c r="E66" s="66" t="s">
        <v>206</v>
      </c>
      <c r="F66" s="83">
        <v>0.43</v>
      </c>
      <c r="G66" s="83">
        <v>0.43</v>
      </c>
      <c r="H66" s="83">
        <v>0.6</v>
      </c>
      <c r="I66" s="83">
        <v>0.8</v>
      </c>
      <c r="J66" s="84">
        <v>1</v>
      </c>
      <c r="K66" s="27">
        <v>1</v>
      </c>
      <c r="L66" s="83">
        <v>0.83</v>
      </c>
      <c r="M66" s="65" t="s">
        <v>529</v>
      </c>
      <c r="N66" s="69">
        <v>1.3833333333333333</v>
      </c>
      <c r="O66" s="70">
        <v>659</v>
      </c>
      <c r="P66" s="70" t="s">
        <v>369</v>
      </c>
      <c r="Q66" s="71" t="s">
        <v>446</v>
      </c>
      <c r="R66" s="72" t="s">
        <v>438</v>
      </c>
      <c r="S66" s="71"/>
      <c r="T66" s="72" t="s">
        <v>439</v>
      </c>
      <c r="U66" s="198"/>
    </row>
    <row r="67" spans="1:23" s="73" customFormat="1" ht="15" customHeight="1" x14ac:dyDescent="0.3">
      <c r="A67" s="64">
        <v>8</v>
      </c>
      <c r="B67" s="64">
        <v>71</v>
      </c>
      <c r="C67" s="64">
        <v>281</v>
      </c>
      <c r="D67" s="65" t="s">
        <v>218</v>
      </c>
      <c r="E67" s="66" t="s">
        <v>206</v>
      </c>
      <c r="F67" s="83">
        <v>0.6</v>
      </c>
      <c r="G67" s="83">
        <v>0.6</v>
      </c>
      <c r="H67" s="83">
        <v>0.75</v>
      </c>
      <c r="I67" s="83">
        <v>0.9</v>
      </c>
      <c r="J67" s="84">
        <v>1</v>
      </c>
      <c r="K67" s="27">
        <v>1</v>
      </c>
      <c r="L67" s="83">
        <v>0.85</v>
      </c>
      <c r="M67" s="65" t="s">
        <v>508</v>
      </c>
      <c r="N67" s="69">
        <v>1.1333333333333333</v>
      </c>
      <c r="O67" s="70">
        <v>883</v>
      </c>
      <c r="P67" s="70" t="s">
        <v>369</v>
      </c>
      <c r="Q67" s="71" t="s">
        <v>446</v>
      </c>
      <c r="R67" s="72" t="s">
        <v>438</v>
      </c>
      <c r="S67" s="71"/>
      <c r="T67" s="72"/>
      <c r="U67" s="198"/>
    </row>
    <row r="68" spans="1:23" s="73" customFormat="1" ht="15" customHeight="1" x14ac:dyDescent="0.3">
      <c r="A68" s="64">
        <v>8</v>
      </c>
      <c r="B68" s="64">
        <v>72</v>
      </c>
      <c r="C68" s="64">
        <v>282</v>
      </c>
      <c r="D68" s="65" t="s">
        <v>210</v>
      </c>
      <c r="E68" s="66" t="s">
        <v>209</v>
      </c>
      <c r="F68" s="83">
        <v>1</v>
      </c>
      <c r="G68" s="83">
        <v>0.99</v>
      </c>
      <c r="H68" s="83">
        <v>1</v>
      </c>
      <c r="I68" s="83">
        <v>1</v>
      </c>
      <c r="J68" s="84">
        <v>1</v>
      </c>
      <c r="K68" s="27">
        <v>1</v>
      </c>
      <c r="L68" s="83">
        <v>1</v>
      </c>
      <c r="M68" s="65" t="s">
        <v>554</v>
      </c>
      <c r="N68" s="69">
        <v>1</v>
      </c>
      <c r="O68" s="70">
        <v>237</v>
      </c>
      <c r="P68" s="70" t="s">
        <v>369</v>
      </c>
      <c r="Q68" s="105" t="s">
        <v>352</v>
      </c>
      <c r="R68" s="72" t="s">
        <v>438</v>
      </c>
      <c r="S68" s="71"/>
      <c r="T68" s="72"/>
      <c r="U68" s="198"/>
    </row>
    <row r="69" spans="1:23" s="73" customFormat="1" ht="15" customHeight="1" x14ac:dyDescent="0.3">
      <c r="A69" s="64">
        <v>8</v>
      </c>
      <c r="B69" s="64">
        <v>73</v>
      </c>
      <c r="C69" s="64">
        <v>280</v>
      </c>
      <c r="D69" s="65" t="s">
        <v>211</v>
      </c>
      <c r="E69" s="66" t="s">
        <v>206</v>
      </c>
      <c r="F69" s="74">
        <v>1</v>
      </c>
      <c r="G69" s="74">
        <v>1</v>
      </c>
      <c r="H69" s="74">
        <v>1</v>
      </c>
      <c r="I69" s="74">
        <v>1</v>
      </c>
      <c r="J69" s="75">
        <v>1</v>
      </c>
      <c r="K69" s="51">
        <v>1</v>
      </c>
      <c r="L69" s="83">
        <v>1</v>
      </c>
      <c r="M69" s="65" t="s">
        <v>530</v>
      </c>
      <c r="N69" s="74">
        <v>1</v>
      </c>
      <c r="O69" s="70">
        <v>650</v>
      </c>
      <c r="P69" s="70" t="s">
        <v>369</v>
      </c>
      <c r="Q69" s="71" t="s">
        <v>446</v>
      </c>
      <c r="R69" s="72" t="s">
        <v>438</v>
      </c>
      <c r="S69" s="71"/>
      <c r="T69" s="72" t="s">
        <v>439</v>
      </c>
      <c r="U69" s="198"/>
    </row>
    <row r="70" spans="1:23" s="73" customFormat="1" ht="15" customHeight="1" x14ac:dyDescent="0.3">
      <c r="A70" s="64">
        <v>8</v>
      </c>
      <c r="B70" s="64">
        <v>74</v>
      </c>
      <c r="C70" s="64">
        <v>284</v>
      </c>
      <c r="D70" s="65" t="s">
        <v>212</v>
      </c>
      <c r="E70" s="66" t="s">
        <v>354</v>
      </c>
      <c r="F70" s="83">
        <v>0.9</v>
      </c>
      <c r="G70" s="83">
        <v>0.94</v>
      </c>
      <c r="H70" s="83">
        <v>0.9</v>
      </c>
      <c r="I70" s="83">
        <v>0.9</v>
      </c>
      <c r="J70" s="84">
        <v>0.9</v>
      </c>
      <c r="K70" s="27">
        <v>0.9</v>
      </c>
      <c r="L70" s="83">
        <v>1</v>
      </c>
      <c r="M70" s="65" t="s">
        <v>509</v>
      </c>
      <c r="N70" s="69">
        <v>1.1111111111111112</v>
      </c>
      <c r="O70" s="70">
        <v>1000</v>
      </c>
      <c r="P70" s="70" t="s">
        <v>369</v>
      </c>
      <c r="Q70" s="102" t="s">
        <v>356</v>
      </c>
      <c r="R70" s="72" t="s">
        <v>438</v>
      </c>
      <c r="S70" s="71"/>
      <c r="T70" s="72"/>
      <c r="U70" s="198"/>
    </row>
    <row r="71" spans="1:23" s="73" customFormat="1" ht="15" customHeight="1" x14ac:dyDescent="0.3">
      <c r="A71" s="64">
        <v>8</v>
      </c>
      <c r="B71" s="64">
        <v>74</v>
      </c>
      <c r="C71" s="64">
        <v>285</v>
      </c>
      <c r="D71" s="65" t="s">
        <v>213</v>
      </c>
      <c r="E71" s="66" t="s">
        <v>354</v>
      </c>
      <c r="F71" s="79">
        <v>0.8</v>
      </c>
      <c r="G71" s="79">
        <v>0.94</v>
      </c>
      <c r="H71" s="79">
        <v>0.8</v>
      </c>
      <c r="I71" s="79">
        <v>0.8</v>
      </c>
      <c r="J71" s="80">
        <v>0.8</v>
      </c>
      <c r="K71" s="27">
        <v>0.8</v>
      </c>
      <c r="L71" s="79">
        <v>0.96</v>
      </c>
      <c r="M71" s="65" t="s">
        <v>510</v>
      </c>
      <c r="N71" s="81">
        <v>1.2</v>
      </c>
      <c r="O71" s="70">
        <v>273</v>
      </c>
      <c r="P71" s="70" t="s">
        <v>369</v>
      </c>
      <c r="Q71" s="71" t="s">
        <v>356</v>
      </c>
      <c r="R71" s="72" t="s">
        <v>438</v>
      </c>
      <c r="S71" s="71"/>
      <c r="T71" s="72"/>
      <c r="U71" s="198"/>
    </row>
    <row r="72" spans="1:23" s="73" customFormat="1" ht="15" customHeight="1" x14ac:dyDescent="0.3">
      <c r="A72" s="64">
        <v>8</v>
      </c>
      <c r="B72" s="64">
        <v>75</v>
      </c>
      <c r="C72" s="64">
        <v>286</v>
      </c>
      <c r="D72" s="65" t="s">
        <v>214</v>
      </c>
      <c r="E72" s="66" t="s">
        <v>358</v>
      </c>
      <c r="F72" s="69">
        <v>0.91</v>
      </c>
      <c r="G72" s="69">
        <v>0.91</v>
      </c>
      <c r="H72" s="69">
        <v>0.92</v>
      </c>
      <c r="I72" s="69">
        <v>0.94</v>
      </c>
      <c r="J72" s="106">
        <v>0.96</v>
      </c>
      <c r="K72" s="27">
        <v>0.96</v>
      </c>
      <c r="L72" s="69">
        <v>0.92</v>
      </c>
      <c r="M72" s="65" t="s">
        <v>447</v>
      </c>
      <c r="N72" s="69">
        <v>1</v>
      </c>
      <c r="O72" s="70">
        <v>193</v>
      </c>
      <c r="P72" s="70" t="s">
        <v>369</v>
      </c>
      <c r="Q72" s="71" t="s">
        <v>360</v>
      </c>
      <c r="R72" s="72" t="s">
        <v>438</v>
      </c>
      <c r="S72" s="71"/>
      <c r="T72" s="72"/>
      <c r="U72" s="198"/>
    </row>
    <row r="73" spans="1:23" s="73" customFormat="1" ht="15" customHeight="1" x14ac:dyDescent="0.3">
      <c r="A73" s="64">
        <v>8</v>
      </c>
      <c r="B73" s="64">
        <v>76</v>
      </c>
      <c r="C73" s="64">
        <v>287</v>
      </c>
      <c r="D73" s="65" t="s">
        <v>215</v>
      </c>
      <c r="E73" s="66" t="s">
        <v>361</v>
      </c>
      <c r="F73" s="67">
        <v>2</v>
      </c>
      <c r="G73" s="67">
        <v>2</v>
      </c>
      <c r="H73" s="67">
        <v>4</v>
      </c>
      <c r="I73" s="67">
        <v>6</v>
      </c>
      <c r="J73" s="68">
        <v>7</v>
      </c>
      <c r="K73" s="48">
        <v>7</v>
      </c>
      <c r="L73" s="67">
        <v>4</v>
      </c>
      <c r="M73" s="65" t="s">
        <v>555</v>
      </c>
      <c r="N73" s="69">
        <v>1</v>
      </c>
      <c r="O73" s="70">
        <v>434</v>
      </c>
      <c r="P73" s="70" t="s">
        <v>369</v>
      </c>
      <c r="Q73" s="71" t="s">
        <v>363</v>
      </c>
      <c r="R73" s="72" t="s">
        <v>438</v>
      </c>
      <c r="S73" s="71"/>
      <c r="T73" s="72"/>
      <c r="U73" s="198"/>
    </row>
    <row r="74" spans="1:23" s="73" customFormat="1" ht="15" customHeight="1" thickBot="1" x14ac:dyDescent="0.35">
      <c r="A74" s="64">
        <v>8</v>
      </c>
      <c r="B74" s="64">
        <v>77</v>
      </c>
      <c r="C74" s="64">
        <v>288</v>
      </c>
      <c r="D74" s="107" t="s">
        <v>217</v>
      </c>
      <c r="E74" s="108" t="s">
        <v>216</v>
      </c>
      <c r="F74" s="109">
        <v>0.78</v>
      </c>
      <c r="G74" s="109">
        <v>0.89659999999999995</v>
      </c>
      <c r="H74" s="109">
        <v>0.8</v>
      </c>
      <c r="I74" s="109">
        <v>0.83</v>
      </c>
      <c r="J74" s="110">
        <v>0.85</v>
      </c>
      <c r="K74" s="32">
        <v>0.85</v>
      </c>
      <c r="L74" s="109">
        <v>0.88</v>
      </c>
      <c r="M74" s="107" t="s">
        <v>511</v>
      </c>
      <c r="N74" s="111">
        <v>1.0999999999999999</v>
      </c>
      <c r="O74" s="70">
        <v>116</v>
      </c>
      <c r="P74" s="70" t="s">
        <v>369</v>
      </c>
      <c r="Q74" s="71" t="s">
        <v>238</v>
      </c>
      <c r="R74" s="72" t="s">
        <v>438</v>
      </c>
      <c r="S74" s="71"/>
      <c r="T74" s="72"/>
      <c r="U74" s="198"/>
    </row>
    <row r="77" spans="1:23" x14ac:dyDescent="0.25">
      <c r="D77" s="112"/>
      <c r="E77" s="34"/>
      <c r="F77" s="34"/>
      <c r="L77" s="115"/>
      <c r="M77" s="178"/>
    </row>
    <row r="78" spans="1:23" s="33" customFormat="1" ht="15.6" x14ac:dyDescent="0.25">
      <c r="B78" s="53" t="s">
        <v>227</v>
      </c>
      <c r="C78" s="53" t="s">
        <v>365</v>
      </c>
      <c r="D78" s="114"/>
      <c r="L78" s="115"/>
      <c r="M78" s="179"/>
      <c r="N78" s="116"/>
      <c r="O78" s="52"/>
      <c r="P78" s="52"/>
      <c r="Q78" s="52"/>
      <c r="R78" s="113"/>
      <c r="S78" s="52"/>
      <c r="T78" s="113"/>
      <c r="U78" s="199"/>
      <c r="V78" s="52"/>
      <c r="W78" s="52"/>
    </row>
    <row r="79" spans="1:23" s="33" customFormat="1" ht="15.6" x14ac:dyDescent="0.25">
      <c r="B79" s="117">
        <v>1</v>
      </c>
      <c r="C79" s="118">
        <f t="shared" ref="C79:C86" si="0">+COUNTIF($A$2:$A$74,$B79)</f>
        <v>8</v>
      </c>
      <c r="D79" s="47"/>
      <c r="L79" s="119"/>
      <c r="M79" s="115"/>
      <c r="N79" s="115"/>
      <c r="O79" s="52"/>
      <c r="P79" s="52"/>
      <c r="Q79" s="52"/>
      <c r="R79" s="113"/>
      <c r="S79" s="52"/>
      <c r="T79" s="113"/>
      <c r="U79" s="199"/>
      <c r="V79" s="52"/>
      <c r="W79" s="52"/>
    </row>
    <row r="80" spans="1:23" ht="15.6" x14ac:dyDescent="0.25">
      <c r="B80" s="117">
        <v>2</v>
      </c>
      <c r="C80" s="118">
        <f t="shared" si="0"/>
        <v>9</v>
      </c>
      <c r="N80" s="115"/>
    </row>
    <row r="81" spans="1:3" ht="15.6" x14ac:dyDescent="0.25">
      <c r="B81" s="117">
        <v>3</v>
      </c>
      <c r="C81" s="118">
        <f t="shared" si="0"/>
        <v>15</v>
      </c>
    </row>
    <row r="82" spans="1:3" ht="15.6" x14ac:dyDescent="0.25">
      <c r="B82" s="117">
        <v>4</v>
      </c>
      <c r="C82" s="118">
        <f t="shared" si="0"/>
        <v>3</v>
      </c>
    </row>
    <row r="83" spans="1:3" ht="15.6" x14ac:dyDescent="0.25">
      <c r="B83" s="117">
        <v>5</v>
      </c>
      <c r="C83" s="118">
        <f t="shared" si="0"/>
        <v>5</v>
      </c>
    </row>
    <row r="84" spans="1:3" ht="15.6" x14ac:dyDescent="0.25">
      <c r="B84" s="117">
        <v>6</v>
      </c>
      <c r="C84" s="118">
        <f t="shared" si="0"/>
        <v>10</v>
      </c>
    </row>
    <row r="85" spans="1:3" ht="15.6" x14ac:dyDescent="0.25">
      <c r="B85" s="117">
        <v>7</v>
      </c>
      <c r="C85" s="118">
        <f t="shared" si="0"/>
        <v>10</v>
      </c>
    </row>
    <row r="86" spans="1:3" ht="15.6" x14ac:dyDescent="0.25">
      <c r="B86" s="117">
        <v>8</v>
      </c>
      <c r="C86" s="118">
        <f t="shared" si="0"/>
        <v>12</v>
      </c>
    </row>
    <row r="87" spans="1:3" x14ac:dyDescent="0.3">
      <c r="B87" s="120" t="s">
        <v>366</v>
      </c>
      <c r="C87" s="121">
        <f>+SUM(C79:C86)</f>
        <v>72</v>
      </c>
    </row>
    <row r="88" spans="1:3" x14ac:dyDescent="0.3">
      <c r="A88"/>
    </row>
    <row r="89" spans="1:3" x14ac:dyDescent="0.3">
      <c r="A89"/>
    </row>
    <row r="90" spans="1:3" x14ac:dyDescent="0.3">
      <c r="A90"/>
    </row>
    <row r="91" spans="1:3" x14ac:dyDescent="0.3">
      <c r="A91"/>
    </row>
    <row r="92" spans="1:3" x14ac:dyDescent="0.3">
      <c r="A92"/>
    </row>
    <row r="93" spans="1:3" x14ac:dyDescent="0.3">
      <c r="A93"/>
    </row>
    <row r="94" spans="1:3" x14ac:dyDescent="0.3">
      <c r="A94"/>
    </row>
    <row r="95" spans="1:3" x14ac:dyDescent="0.3">
      <c r="A95"/>
    </row>
    <row r="96" spans="1:3"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T74" xr:uid="{07EFD751-EDE5-4714-80F5-1E78AE4107E9}"/>
  <conditionalFormatting sqref="C75:C77 C88:C1048576">
    <cfRule type="duplicateValues" dxfId="2" priority="10"/>
  </conditionalFormatting>
  <conditionalFormatting sqref="C1:C74">
    <cfRule type="duplicateValues" dxfId="1" priority="2"/>
  </conditionalFormatting>
  <conditionalFormatting sqref="O2:O74">
    <cfRule type="cellIs" dxfId="0" priority="1" operator="greaterThan">
      <formula>2000</formula>
    </cfRule>
  </conditionalFormatting>
  <hyperlinks>
    <hyperlink ref="M69" r:id="rId1" display="https://mincultura.gov.co/ministerio/oficinas-y-grupos/oficina asesora de planeacion/plan-de-anticorrupcion/Paginas/2020.aspx" xr:uid="{63A99F51-B407-4B11-BD2D-BEB426433D3F}"/>
  </hyperlinks>
  <printOptions horizontalCentered="1"/>
  <pageMargins left="0" right="0" top="0" bottom="0.15748031496062992" header="0" footer="0.15748031496062992"/>
  <pageSetup paperSize="120" scale="35" fitToHeight="0" orientation="landscape" r:id="rId2"/>
  <headerFooter>
    <oddFooter>&amp;R&amp;P</oddFooter>
  </headerFooter>
  <rowBreaks count="3" manualBreakCount="3">
    <brk id="18" max="18" man="1"/>
    <brk id="36" max="16383" man="1"/>
    <brk id="52" max="18"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ZU42"/>
  <sheetViews>
    <sheetView showGridLines="0" zoomScale="60" zoomScaleNormal="60" zoomScalePageLayoutView="75" workbookViewId="0">
      <selection activeCell="A9" sqref="A9"/>
    </sheetView>
  </sheetViews>
  <sheetFormatPr baseColWidth="10" defaultRowHeight="13.8" x14ac:dyDescent="0.3"/>
  <cols>
    <col min="1" max="3" width="35.6640625" style="19" customWidth="1"/>
    <col min="4" max="5" width="18.6640625" style="19" customWidth="1"/>
    <col min="6" max="6" width="18.6640625" style="18" customWidth="1"/>
    <col min="7" max="7" width="93.5546875" style="19" customWidth="1"/>
    <col min="8" max="8" width="17.5546875" style="18" hidden="1" customWidth="1"/>
    <col min="9" max="9" width="18.21875" style="19" hidden="1" customWidth="1"/>
    <col min="10" max="10" width="17.5546875" style="18" hidden="1" customWidth="1"/>
    <col min="11" max="11" width="18.21875" style="19" hidden="1" customWidth="1"/>
    <col min="12" max="12" width="17.5546875" style="18" hidden="1" customWidth="1"/>
    <col min="13" max="13" width="18.21875" style="19" hidden="1" customWidth="1"/>
    <col min="14" max="14" width="12" style="18" customWidth="1"/>
    <col min="15" max="15" width="17.44140625" style="18" customWidth="1"/>
    <col min="16" max="20" width="18.6640625" style="19" customWidth="1"/>
    <col min="21" max="21" width="25.109375" style="19" customWidth="1"/>
    <col min="22" max="22" width="35.88671875" style="21" customWidth="1"/>
    <col min="23" max="23" width="12.6640625" style="18" bestFit="1" customWidth="1"/>
    <col min="24" max="16243" width="11.44140625" style="18"/>
    <col min="16244" max="16244" width="8.6640625" style="18" customWidth="1"/>
    <col min="16245" max="16384" width="19.6640625" style="18" customWidth="1"/>
  </cols>
  <sheetData>
    <row r="1" spans="1:23 16245:16245" s="1" customFormat="1" ht="15" customHeight="1" x14ac:dyDescent="0.3">
      <c r="A1" s="365"/>
      <c r="B1" s="366" t="s">
        <v>0</v>
      </c>
      <c r="C1" s="367"/>
      <c r="D1" s="367"/>
      <c r="E1" s="367"/>
      <c r="F1" s="367"/>
      <c r="G1" s="367"/>
      <c r="H1" s="367"/>
      <c r="I1" s="367"/>
      <c r="J1" s="367"/>
      <c r="K1" s="367"/>
      <c r="L1" s="367"/>
      <c r="M1" s="367"/>
      <c r="N1" s="367"/>
      <c r="O1" s="367"/>
      <c r="P1" s="367"/>
      <c r="Q1" s="367"/>
      <c r="R1" s="367"/>
      <c r="S1" s="367"/>
      <c r="T1" s="367"/>
      <c r="U1" s="368"/>
      <c r="V1" s="369" t="s">
        <v>680</v>
      </c>
      <c r="WZU1" s="1" t="s">
        <v>1</v>
      </c>
    </row>
    <row r="2" spans="1:23 16245:16245" s="2" customFormat="1" ht="22.5" customHeight="1" x14ac:dyDescent="0.3">
      <c r="A2" s="370"/>
      <c r="B2" s="320"/>
      <c r="C2" s="321"/>
      <c r="D2" s="321"/>
      <c r="E2" s="321"/>
      <c r="F2" s="321"/>
      <c r="G2" s="321"/>
      <c r="H2" s="321"/>
      <c r="I2" s="321"/>
      <c r="J2" s="321"/>
      <c r="K2" s="321"/>
      <c r="L2" s="321"/>
      <c r="M2" s="321"/>
      <c r="N2" s="321"/>
      <c r="O2" s="321"/>
      <c r="P2" s="321"/>
      <c r="Q2" s="321"/>
      <c r="R2" s="321"/>
      <c r="S2" s="321"/>
      <c r="T2" s="321"/>
      <c r="U2" s="322"/>
      <c r="V2" s="454" t="s">
        <v>675</v>
      </c>
    </row>
    <row r="3" spans="1:23 16245:16245" s="1" customFormat="1" ht="23.25" customHeight="1" x14ac:dyDescent="0.3">
      <c r="A3" s="370"/>
      <c r="B3" s="323"/>
      <c r="C3" s="324"/>
      <c r="D3" s="324"/>
      <c r="E3" s="324"/>
      <c r="F3" s="324"/>
      <c r="G3" s="324"/>
      <c r="H3" s="324"/>
      <c r="I3" s="324"/>
      <c r="J3" s="324"/>
      <c r="K3" s="324"/>
      <c r="L3" s="324"/>
      <c r="M3" s="324"/>
      <c r="N3" s="324"/>
      <c r="O3" s="324"/>
      <c r="P3" s="324"/>
      <c r="Q3" s="324"/>
      <c r="R3" s="324"/>
      <c r="S3" s="324"/>
      <c r="T3" s="324"/>
      <c r="U3" s="325"/>
      <c r="V3" s="455"/>
      <c r="WZU3" s="1" t="s">
        <v>2</v>
      </c>
    </row>
    <row r="4" spans="1:23 16245:16245" s="1" customFormat="1" ht="31.5" customHeight="1" x14ac:dyDescent="0.3">
      <c r="A4" s="371"/>
      <c r="B4" s="337" t="s">
        <v>3</v>
      </c>
      <c r="C4" s="338"/>
      <c r="D4" s="338"/>
      <c r="E4" s="338"/>
      <c r="F4" s="338"/>
      <c r="G4" s="338"/>
      <c r="H4" s="338"/>
      <c r="I4" s="338"/>
      <c r="J4" s="338"/>
      <c r="K4" s="338"/>
      <c r="L4" s="338"/>
      <c r="M4" s="338"/>
      <c r="N4" s="338"/>
      <c r="O4" s="338"/>
      <c r="P4" s="338"/>
      <c r="Q4" s="338"/>
      <c r="R4" s="338"/>
      <c r="S4" s="338"/>
      <c r="T4" s="339"/>
      <c r="U4" s="13" t="s">
        <v>4</v>
      </c>
      <c r="V4" s="453">
        <v>2</v>
      </c>
    </row>
    <row r="5" spans="1:23 16245:16245" s="16" customFormat="1" ht="54.75" customHeight="1" thickBot="1" x14ac:dyDescent="0.35">
      <c r="A5" s="372" t="s">
        <v>625</v>
      </c>
      <c r="B5" s="373"/>
      <c r="C5" s="373"/>
      <c r="D5" s="373"/>
      <c r="E5" s="373"/>
      <c r="F5" s="373"/>
      <c r="G5" s="373"/>
      <c r="H5" s="373"/>
      <c r="I5" s="373"/>
      <c r="J5" s="373"/>
      <c r="K5" s="373"/>
      <c r="L5" s="373"/>
      <c r="M5" s="373"/>
      <c r="N5" s="373"/>
      <c r="O5" s="373"/>
      <c r="P5" s="373"/>
      <c r="Q5" s="373"/>
      <c r="R5" s="373"/>
      <c r="S5" s="373"/>
      <c r="T5" s="373"/>
      <c r="U5" s="373"/>
      <c r="V5" s="374"/>
    </row>
    <row r="6" spans="1:23 16245:16245" s="4" customFormat="1" ht="9.75" customHeight="1" thickBot="1" x14ac:dyDescent="0.35">
      <c r="A6" s="375"/>
    </row>
    <row r="7" spans="1:23 16245:16245" s="17" customFormat="1" ht="18" customHeight="1" x14ac:dyDescent="0.3">
      <c r="A7" s="376" t="s">
        <v>5</v>
      </c>
      <c r="B7" s="377" t="s">
        <v>6</v>
      </c>
      <c r="C7" s="377" t="s">
        <v>7</v>
      </c>
      <c r="D7" s="378" t="s">
        <v>8</v>
      </c>
      <c r="E7" s="378" t="s">
        <v>221</v>
      </c>
      <c r="F7" s="378" t="s">
        <v>556</v>
      </c>
      <c r="G7" s="378"/>
      <c r="H7" s="378" t="s">
        <v>557</v>
      </c>
      <c r="I7" s="378"/>
      <c r="J7" s="378" t="s">
        <v>558</v>
      </c>
      <c r="K7" s="378"/>
      <c r="L7" s="378" t="s">
        <v>559</v>
      </c>
      <c r="M7" s="378"/>
      <c r="N7" s="379" t="s">
        <v>560</v>
      </c>
      <c r="O7" s="378" t="s">
        <v>561</v>
      </c>
      <c r="P7" s="378" t="s">
        <v>220</v>
      </c>
      <c r="Q7" s="378" t="s">
        <v>221</v>
      </c>
      <c r="R7" s="378" t="s">
        <v>222</v>
      </c>
      <c r="S7" s="378" t="s">
        <v>9</v>
      </c>
      <c r="T7" s="379" t="s">
        <v>563</v>
      </c>
      <c r="U7" s="380" t="s">
        <v>562</v>
      </c>
      <c r="V7" s="381" t="s">
        <v>10</v>
      </c>
    </row>
    <row r="8" spans="1:23 16245:16245" s="17" customFormat="1" ht="18" customHeight="1" x14ac:dyDescent="0.3">
      <c r="A8" s="382"/>
      <c r="B8" s="336"/>
      <c r="C8" s="336"/>
      <c r="D8" s="314"/>
      <c r="E8" s="314"/>
      <c r="F8" s="221" t="s">
        <v>161</v>
      </c>
      <c r="G8" s="221" t="s">
        <v>162</v>
      </c>
      <c r="H8" s="221" t="s">
        <v>161</v>
      </c>
      <c r="I8" s="221" t="s">
        <v>162</v>
      </c>
      <c r="J8" s="221" t="s">
        <v>161</v>
      </c>
      <c r="K8" s="221" t="s">
        <v>162</v>
      </c>
      <c r="L8" s="221" t="s">
        <v>161</v>
      </c>
      <c r="M8" s="221" t="s">
        <v>162</v>
      </c>
      <c r="N8" s="335"/>
      <c r="O8" s="314"/>
      <c r="P8" s="314"/>
      <c r="Q8" s="314"/>
      <c r="R8" s="314"/>
      <c r="S8" s="314"/>
      <c r="T8" s="335"/>
      <c r="U8" s="334"/>
      <c r="V8" s="383"/>
    </row>
    <row r="9" spans="1:23 16245:16245" s="8" customFormat="1" ht="82.8" x14ac:dyDescent="0.3">
      <c r="A9" s="384" t="s">
        <v>32</v>
      </c>
      <c r="B9" s="224" t="s">
        <v>33</v>
      </c>
      <c r="C9" s="224" t="s">
        <v>34</v>
      </c>
      <c r="D9" s="224" t="s">
        <v>13</v>
      </c>
      <c r="E9" s="36">
        <f>Q9</f>
        <v>1</v>
      </c>
      <c r="F9" s="207">
        <v>0</v>
      </c>
      <c r="G9" s="230" t="s">
        <v>570</v>
      </c>
      <c r="H9" s="206"/>
      <c r="I9" s="241"/>
      <c r="J9" s="206"/>
      <c r="K9" s="241"/>
      <c r="L9" s="206"/>
      <c r="M9" s="241"/>
      <c r="N9" s="207">
        <f>F9</f>
        <v>0</v>
      </c>
      <c r="O9" s="206">
        <v>0.1</v>
      </c>
      <c r="P9" s="36">
        <v>0.4</v>
      </c>
      <c r="Q9" s="36">
        <v>1</v>
      </c>
      <c r="R9" s="36">
        <v>1</v>
      </c>
      <c r="S9" s="36">
        <v>1</v>
      </c>
      <c r="T9" s="242">
        <v>0.5</v>
      </c>
      <c r="U9" s="36">
        <f>T9/S9</f>
        <v>0.5</v>
      </c>
      <c r="V9" s="413"/>
    </row>
    <row r="10" spans="1:23 16245:16245" s="8" customFormat="1" ht="63.6" customHeight="1" x14ac:dyDescent="0.3">
      <c r="A10" s="385" t="s">
        <v>464</v>
      </c>
      <c r="B10" s="315" t="s">
        <v>11</v>
      </c>
      <c r="C10" s="224" t="s">
        <v>471</v>
      </c>
      <c r="D10" s="224" t="s">
        <v>13</v>
      </c>
      <c r="E10" s="36">
        <f t="shared" ref="E10:F38" si="0">Q10</f>
        <v>0.5</v>
      </c>
      <c r="F10" s="15">
        <v>0.3</v>
      </c>
      <c r="G10" s="209" t="s">
        <v>571</v>
      </c>
      <c r="H10" s="15"/>
      <c r="I10" s="241"/>
      <c r="J10" s="15"/>
      <c r="K10" s="241"/>
      <c r="L10" s="15"/>
      <c r="M10" s="241"/>
      <c r="N10" s="232">
        <f>F10</f>
        <v>0.3</v>
      </c>
      <c r="O10" s="15">
        <v>0.2</v>
      </c>
      <c r="P10" s="36">
        <v>0.3</v>
      </c>
      <c r="Q10" s="36">
        <v>0.5</v>
      </c>
      <c r="R10" s="36">
        <v>1</v>
      </c>
      <c r="S10" s="36">
        <v>1</v>
      </c>
      <c r="T10" s="36">
        <v>0.7</v>
      </c>
      <c r="U10" s="36">
        <f t="shared" ref="U10:U38" si="1">T10/S10</f>
        <v>0.7</v>
      </c>
      <c r="V10" s="413"/>
    </row>
    <row r="11" spans="1:23 16245:16245" s="8" customFormat="1" ht="60" customHeight="1" x14ac:dyDescent="0.3">
      <c r="A11" s="385"/>
      <c r="B11" s="315"/>
      <c r="C11" s="224" t="s">
        <v>465</v>
      </c>
      <c r="D11" s="224" t="s">
        <v>13</v>
      </c>
      <c r="E11" s="36">
        <f t="shared" si="0"/>
        <v>0.8</v>
      </c>
      <c r="F11" s="36">
        <v>0.1</v>
      </c>
      <c r="G11" s="209" t="s">
        <v>572</v>
      </c>
      <c r="H11" s="15"/>
      <c r="I11" s="164"/>
      <c r="J11" s="15"/>
      <c r="K11" s="164"/>
      <c r="L11" s="15"/>
      <c r="M11" s="164"/>
      <c r="N11" s="232">
        <f>F11</f>
        <v>0.1</v>
      </c>
      <c r="O11" s="15">
        <v>0</v>
      </c>
      <c r="P11" s="36">
        <v>0.4</v>
      </c>
      <c r="Q11" s="36">
        <v>0.8</v>
      </c>
      <c r="R11" s="36">
        <v>1</v>
      </c>
      <c r="S11" s="36">
        <v>1</v>
      </c>
      <c r="T11" s="36">
        <v>0.5</v>
      </c>
      <c r="U11" s="36">
        <f t="shared" si="1"/>
        <v>0.5</v>
      </c>
      <c r="V11" s="413"/>
    </row>
    <row r="12" spans="1:23 16245:16245" s="8" customFormat="1" ht="79.2" customHeight="1" x14ac:dyDescent="0.3">
      <c r="A12" s="384" t="s">
        <v>462</v>
      </c>
      <c r="B12" s="224" t="s">
        <v>11</v>
      </c>
      <c r="C12" s="224" t="s">
        <v>463</v>
      </c>
      <c r="D12" s="224" t="s">
        <v>35</v>
      </c>
      <c r="E12" s="224">
        <f>Q12</f>
        <v>6</v>
      </c>
      <c r="F12" s="207">
        <v>0</v>
      </c>
      <c r="G12" s="164" t="s">
        <v>587</v>
      </c>
      <c r="H12" s="229"/>
      <c r="I12" s="241"/>
      <c r="J12" s="229"/>
      <c r="K12" s="241"/>
      <c r="L12" s="229"/>
      <c r="M12" s="241"/>
      <c r="N12" s="207">
        <f t="shared" ref="N12" si="2">F12</f>
        <v>0</v>
      </c>
      <c r="O12" s="229">
        <v>2</v>
      </c>
      <c r="P12" s="224">
        <v>4</v>
      </c>
      <c r="Q12" s="224">
        <v>6</v>
      </c>
      <c r="R12" s="224">
        <v>8</v>
      </c>
      <c r="S12" s="224">
        <v>20</v>
      </c>
      <c r="T12" s="229">
        <v>15</v>
      </c>
      <c r="U12" s="36">
        <f t="shared" si="1"/>
        <v>0.75</v>
      </c>
      <c r="V12" s="412"/>
    </row>
    <row r="13" spans="1:23 16245:16245" s="8" customFormat="1" ht="149.4" customHeight="1" x14ac:dyDescent="0.3">
      <c r="A13" s="384" t="s">
        <v>472</v>
      </c>
      <c r="B13" s="224" t="s">
        <v>11</v>
      </c>
      <c r="C13" s="224" t="s">
        <v>473</v>
      </c>
      <c r="D13" s="224" t="s">
        <v>12</v>
      </c>
      <c r="E13" s="224">
        <f>Q13</f>
        <v>2</v>
      </c>
      <c r="F13" s="229">
        <v>2</v>
      </c>
      <c r="G13" s="164" t="s">
        <v>573</v>
      </c>
      <c r="H13" s="229"/>
      <c r="I13" s="241"/>
      <c r="J13" s="229"/>
      <c r="K13" s="241"/>
      <c r="L13" s="229"/>
      <c r="M13" s="241"/>
      <c r="N13" s="224">
        <f>F13</f>
        <v>2</v>
      </c>
      <c r="O13" s="207">
        <v>0</v>
      </c>
      <c r="P13" s="224">
        <v>2</v>
      </c>
      <c r="Q13" s="224">
        <v>2</v>
      </c>
      <c r="R13" s="224">
        <v>2</v>
      </c>
      <c r="S13" s="224">
        <v>6</v>
      </c>
      <c r="T13" s="234">
        <v>4</v>
      </c>
      <c r="U13" s="36">
        <f t="shared" si="1"/>
        <v>0.66666666666666663</v>
      </c>
      <c r="V13" s="412"/>
      <c r="W13" s="239"/>
    </row>
    <row r="14" spans="1:23 16245:16245" s="8" customFormat="1" ht="96.6" x14ac:dyDescent="0.3">
      <c r="A14" s="388" t="s">
        <v>36</v>
      </c>
      <c r="B14" s="315" t="s">
        <v>37</v>
      </c>
      <c r="C14" s="25" t="s">
        <v>163</v>
      </c>
      <c r="D14" s="224" t="s">
        <v>35</v>
      </c>
      <c r="E14" s="207">
        <f t="shared" si="0"/>
        <v>0</v>
      </c>
      <c r="F14" s="207">
        <f t="shared" si="0"/>
        <v>0</v>
      </c>
      <c r="G14" s="209" t="s">
        <v>565</v>
      </c>
      <c r="H14" s="15"/>
      <c r="I14" s="209"/>
      <c r="J14" s="15"/>
      <c r="K14" s="209"/>
      <c r="L14" s="15"/>
      <c r="M14" s="209"/>
      <c r="N14" s="207">
        <f t="shared" ref="N14:N38" si="3">F14</f>
        <v>0</v>
      </c>
      <c r="O14" s="224">
        <v>2319</v>
      </c>
      <c r="P14" s="207">
        <v>0</v>
      </c>
      <c r="Q14" s="207">
        <v>0</v>
      </c>
      <c r="R14" s="207">
        <v>0</v>
      </c>
      <c r="S14" s="224">
        <v>2319</v>
      </c>
      <c r="T14" s="234">
        <v>2319</v>
      </c>
      <c r="U14" s="36">
        <f t="shared" si="1"/>
        <v>1</v>
      </c>
      <c r="V14" s="412"/>
    </row>
    <row r="15" spans="1:23 16245:16245" s="8" customFormat="1" ht="60" customHeight="1" x14ac:dyDescent="0.3">
      <c r="A15" s="388"/>
      <c r="B15" s="315"/>
      <c r="C15" s="25" t="s">
        <v>474</v>
      </c>
      <c r="D15" s="224" t="s">
        <v>35</v>
      </c>
      <c r="E15" s="207">
        <f t="shared" si="0"/>
        <v>0</v>
      </c>
      <c r="F15" s="207">
        <f t="shared" si="0"/>
        <v>0</v>
      </c>
      <c r="G15" s="209" t="s">
        <v>565</v>
      </c>
      <c r="H15" s="15"/>
      <c r="I15" s="209"/>
      <c r="J15" s="15"/>
      <c r="K15" s="209"/>
      <c r="L15" s="15"/>
      <c r="M15" s="209"/>
      <c r="N15" s="207">
        <f t="shared" si="3"/>
        <v>0</v>
      </c>
      <c r="O15" s="224">
        <v>1</v>
      </c>
      <c r="P15" s="207">
        <v>0</v>
      </c>
      <c r="Q15" s="207">
        <v>0</v>
      </c>
      <c r="R15" s="207">
        <v>0</v>
      </c>
      <c r="S15" s="224">
        <v>1</v>
      </c>
      <c r="T15" s="142">
        <v>1</v>
      </c>
      <c r="U15" s="36">
        <f t="shared" si="1"/>
        <v>1</v>
      </c>
      <c r="V15" s="412"/>
    </row>
    <row r="16" spans="1:23 16245:16245" s="8" customFormat="1" ht="69" x14ac:dyDescent="0.3">
      <c r="A16" s="388"/>
      <c r="B16" s="315"/>
      <c r="C16" s="25" t="s">
        <v>38</v>
      </c>
      <c r="D16" s="224" t="s">
        <v>35</v>
      </c>
      <c r="E16" s="207">
        <f t="shared" si="0"/>
        <v>0</v>
      </c>
      <c r="F16" s="207">
        <f t="shared" si="0"/>
        <v>0</v>
      </c>
      <c r="G16" s="209" t="s">
        <v>565</v>
      </c>
      <c r="H16" s="206"/>
      <c r="I16" s="230"/>
      <c r="J16" s="206"/>
      <c r="K16" s="230"/>
      <c r="L16" s="206"/>
      <c r="M16" s="230"/>
      <c r="N16" s="207">
        <f t="shared" si="3"/>
        <v>0</v>
      </c>
      <c r="O16" s="224">
        <v>1</v>
      </c>
      <c r="P16" s="207">
        <v>0</v>
      </c>
      <c r="Q16" s="207">
        <v>0</v>
      </c>
      <c r="R16" s="207">
        <v>0</v>
      </c>
      <c r="S16" s="224">
        <v>1</v>
      </c>
      <c r="T16" s="142">
        <v>1</v>
      </c>
      <c r="U16" s="36">
        <f t="shared" si="1"/>
        <v>1</v>
      </c>
      <c r="V16" s="412"/>
    </row>
    <row r="17" spans="1:23" s="8" customFormat="1" ht="110.4" x14ac:dyDescent="0.3">
      <c r="A17" s="388"/>
      <c r="B17" s="315"/>
      <c r="C17" s="25" t="s">
        <v>39</v>
      </c>
      <c r="D17" s="224" t="s">
        <v>35</v>
      </c>
      <c r="E17" s="224">
        <f t="shared" si="0"/>
        <v>1</v>
      </c>
      <c r="F17" s="207">
        <v>0</v>
      </c>
      <c r="G17" s="209" t="s">
        <v>574</v>
      </c>
      <c r="H17" s="15"/>
      <c r="I17" s="209"/>
      <c r="J17" s="15"/>
      <c r="K17" s="209"/>
      <c r="L17" s="15"/>
      <c r="M17" s="209"/>
      <c r="N17" s="207">
        <f t="shared" si="3"/>
        <v>0</v>
      </c>
      <c r="O17" s="207">
        <v>0</v>
      </c>
      <c r="P17" s="207">
        <v>0</v>
      </c>
      <c r="Q17" s="224">
        <v>1</v>
      </c>
      <c r="R17" s="207">
        <v>0</v>
      </c>
      <c r="S17" s="224">
        <v>1</v>
      </c>
      <c r="T17" s="207">
        <v>0</v>
      </c>
      <c r="U17" s="36">
        <f t="shared" si="1"/>
        <v>0</v>
      </c>
      <c r="V17" s="412"/>
    </row>
    <row r="18" spans="1:23" s="8" customFormat="1" ht="27.6" x14ac:dyDescent="0.3">
      <c r="A18" s="388"/>
      <c r="B18" s="315"/>
      <c r="C18" s="25" t="s">
        <v>40</v>
      </c>
      <c r="D18" s="224" t="s">
        <v>35</v>
      </c>
      <c r="E18" s="207">
        <f t="shared" si="0"/>
        <v>0</v>
      </c>
      <c r="F18" s="224"/>
      <c r="G18" s="209" t="s">
        <v>565</v>
      </c>
      <c r="H18" s="224"/>
      <c r="I18" s="166"/>
      <c r="J18" s="224"/>
      <c r="K18" s="166"/>
      <c r="L18" s="224"/>
      <c r="M18" s="166"/>
      <c r="N18" s="207">
        <f t="shared" si="3"/>
        <v>0</v>
      </c>
      <c r="O18" s="224">
        <v>1</v>
      </c>
      <c r="P18" s="207">
        <v>0</v>
      </c>
      <c r="Q18" s="207">
        <v>0</v>
      </c>
      <c r="R18" s="207">
        <v>0</v>
      </c>
      <c r="S18" s="224">
        <v>1</v>
      </c>
      <c r="T18" s="142">
        <v>1</v>
      </c>
      <c r="U18" s="36">
        <f t="shared" si="1"/>
        <v>1</v>
      </c>
      <c r="V18" s="412"/>
    </row>
    <row r="19" spans="1:23" s="8" customFormat="1" ht="110.4" x14ac:dyDescent="0.3">
      <c r="A19" s="388"/>
      <c r="B19" s="315"/>
      <c r="C19" s="25" t="s">
        <v>223</v>
      </c>
      <c r="D19" s="224" t="s">
        <v>35</v>
      </c>
      <c r="E19" s="224">
        <f t="shared" si="0"/>
        <v>20</v>
      </c>
      <c r="F19" s="207">
        <v>0</v>
      </c>
      <c r="G19" s="166" t="s">
        <v>575</v>
      </c>
      <c r="H19" s="243"/>
      <c r="I19" s="23"/>
      <c r="J19" s="243"/>
      <c r="K19" s="23"/>
      <c r="L19" s="243"/>
      <c r="M19" s="23"/>
      <c r="N19" s="207">
        <f t="shared" si="3"/>
        <v>0</v>
      </c>
      <c r="O19" s="243">
        <v>20</v>
      </c>
      <c r="P19" s="224">
        <v>20</v>
      </c>
      <c r="Q19" s="224">
        <v>20</v>
      </c>
      <c r="R19" s="224">
        <v>20</v>
      </c>
      <c r="S19" s="224">
        <v>80</v>
      </c>
      <c r="T19" s="142">
        <v>40</v>
      </c>
      <c r="U19" s="36">
        <f t="shared" si="1"/>
        <v>0.5</v>
      </c>
      <c r="V19" s="412"/>
      <c r="W19" s="239"/>
    </row>
    <row r="20" spans="1:23" s="8" customFormat="1" ht="60" customHeight="1" x14ac:dyDescent="0.3">
      <c r="A20" s="388"/>
      <c r="B20" s="9" t="s">
        <v>475</v>
      </c>
      <c r="C20" s="25" t="s">
        <v>155</v>
      </c>
      <c r="D20" s="9" t="s">
        <v>12</v>
      </c>
      <c r="E20" s="207">
        <f t="shared" si="0"/>
        <v>0</v>
      </c>
      <c r="F20" s="207">
        <f t="shared" si="0"/>
        <v>0</v>
      </c>
      <c r="G20" s="166" t="s">
        <v>576</v>
      </c>
      <c r="H20" s="9"/>
      <c r="I20" s="166"/>
      <c r="J20" s="9"/>
      <c r="K20" s="166"/>
      <c r="L20" s="9"/>
      <c r="M20" s="166"/>
      <c r="N20" s="207">
        <f t="shared" si="3"/>
        <v>0</v>
      </c>
      <c r="O20" s="229">
        <v>80</v>
      </c>
      <c r="P20" s="207">
        <v>0</v>
      </c>
      <c r="Q20" s="207">
        <v>0</v>
      </c>
      <c r="R20" s="207">
        <v>0</v>
      </c>
      <c r="S20" s="229">
        <v>80</v>
      </c>
      <c r="T20" s="142">
        <v>39</v>
      </c>
      <c r="U20" s="36">
        <f t="shared" si="1"/>
        <v>0.48749999999999999</v>
      </c>
      <c r="V20" s="434"/>
    </row>
    <row r="21" spans="1:23" s="8" customFormat="1" ht="41.4" x14ac:dyDescent="0.3">
      <c r="A21" s="388"/>
      <c r="B21" s="244" t="s">
        <v>160</v>
      </c>
      <c r="C21" s="223" t="s">
        <v>156</v>
      </c>
      <c r="D21" s="9" t="s">
        <v>12</v>
      </c>
      <c r="E21" s="207">
        <f t="shared" si="0"/>
        <v>0</v>
      </c>
      <c r="F21" s="207">
        <f t="shared" si="0"/>
        <v>0</v>
      </c>
      <c r="G21" s="209" t="s">
        <v>565</v>
      </c>
      <c r="H21" s="435"/>
      <c r="I21" s="436"/>
      <c r="J21" s="435"/>
      <c r="K21" s="436"/>
      <c r="L21" s="435"/>
      <c r="M21" s="436"/>
      <c r="N21" s="207">
        <f t="shared" si="3"/>
        <v>0</v>
      </c>
      <c r="O21" s="224">
        <v>6</v>
      </c>
      <c r="P21" s="207">
        <v>0</v>
      </c>
      <c r="Q21" s="207">
        <v>0</v>
      </c>
      <c r="R21" s="207">
        <v>0</v>
      </c>
      <c r="S21" s="224">
        <v>6</v>
      </c>
      <c r="T21" s="229">
        <v>6</v>
      </c>
      <c r="U21" s="36">
        <f t="shared" si="1"/>
        <v>1</v>
      </c>
      <c r="V21" s="412"/>
    </row>
    <row r="22" spans="1:23" s="8" customFormat="1" ht="41.4" x14ac:dyDescent="0.3">
      <c r="A22" s="388"/>
      <c r="B22" s="244" t="s">
        <v>160</v>
      </c>
      <c r="C22" s="223" t="s">
        <v>157</v>
      </c>
      <c r="D22" s="9" t="s">
        <v>12</v>
      </c>
      <c r="E22" s="207">
        <f t="shared" si="0"/>
        <v>0</v>
      </c>
      <c r="F22" s="207">
        <f t="shared" si="0"/>
        <v>0</v>
      </c>
      <c r="G22" s="209" t="s">
        <v>565</v>
      </c>
      <c r="H22" s="435"/>
      <c r="I22" s="172"/>
      <c r="J22" s="435"/>
      <c r="K22" s="172"/>
      <c r="L22" s="435"/>
      <c r="M22" s="172"/>
      <c r="N22" s="207">
        <f t="shared" si="3"/>
        <v>0</v>
      </c>
      <c r="O22" s="224">
        <v>1</v>
      </c>
      <c r="P22" s="207">
        <v>0</v>
      </c>
      <c r="Q22" s="207">
        <v>0</v>
      </c>
      <c r="R22" s="207">
        <v>0</v>
      </c>
      <c r="S22" s="224">
        <v>1</v>
      </c>
      <c r="T22" s="229">
        <v>1</v>
      </c>
      <c r="U22" s="36">
        <f t="shared" si="1"/>
        <v>1</v>
      </c>
      <c r="V22" s="412"/>
    </row>
    <row r="23" spans="1:23" s="8" customFormat="1" ht="57.75" customHeight="1" x14ac:dyDescent="0.3">
      <c r="A23" s="388"/>
      <c r="B23" s="244" t="s">
        <v>160</v>
      </c>
      <c r="C23" s="223" t="s">
        <v>158</v>
      </c>
      <c r="D23" s="9" t="s">
        <v>12</v>
      </c>
      <c r="E23" s="207">
        <f t="shared" si="0"/>
        <v>0</v>
      </c>
      <c r="F23" s="207">
        <f t="shared" si="0"/>
        <v>0</v>
      </c>
      <c r="G23" s="209" t="s">
        <v>565</v>
      </c>
      <c r="H23" s="435"/>
      <c r="I23" s="172"/>
      <c r="J23" s="435"/>
      <c r="K23" s="172"/>
      <c r="L23" s="435"/>
      <c r="M23" s="172"/>
      <c r="N23" s="207">
        <f t="shared" si="3"/>
        <v>0</v>
      </c>
      <c r="O23" s="224">
        <v>8</v>
      </c>
      <c r="P23" s="207">
        <v>0</v>
      </c>
      <c r="Q23" s="207">
        <v>0</v>
      </c>
      <c r="R23" s="207">
        <v>0</v>
      </c>
      <c r="S23" s="224">
        <v>8</v>
      </c>
      <c r="T23" s="229">
        <v>8</v>
      </c>
      <c r="U23" s="36">
        <f t="shared" si="1"/>
        <v>1</v>
      </c>
      <c r="V23" s="412"/>
    </row>
    <row r="24" spans="1:23" s="8" customFormat="1" ht="57.75" customHeight="1" x14ac:dyDescent="0.3">
      <c r="A24" s="388"/>
      <c r="B24" s="244" t="s">
        <v>160</v>
      </c>
      <c r="C24" s="223" t="s">
        <v>159</v>
      </c>
      <c r="D24" s="9" t="s">
        <v>12</v>
      </c>
      <c r="E24" s="207">
        <f t="shared" si="0"/>
        <v>0</v>
      </c>
      <c r="F24" s="207">
        <f t="shared" si="0"/>
        <v>0</v>
      </c>
      <c r="G24" s="209" t="s">
        <v>565</v>
      </c>
      <c r="H24" s="245"/>
      <c r="I24" s="172"/>
      <c r="J24" s="245"/>
      <c r="K24" s="172"/>
      <c r="L24" s="245"/>
      <c r="M24" s="172"/>
      <c r="N24" s="207">
        <f t="shared" si="3"/>
        <v>0</v>
      </c>
      <c r="O24" s="224">
        <v>2</v>
      </c>
      <c r="P24" s="207">
        <v>0</v>
      </c>
      <c r="Q24" s="207">
        <v>0</v>
      </c>
      <c r="R24" s="207">
        <v>0</v>
      </c>
      <c r="S24" s="224">
        <v>2</v>
      </c>
      <c r="T24" s="229">
        <v>2</v>
      </c>
      <c r="U24" s="36">
        <f t="shared" si="1"/>
        <v>1</v>
      </c>
      <c r="V24" s="412"/>
    </row>
    <row r="25" spans="1:23" s="8" customFormat="1" ht="27.6" hidden="1" x14ac:dyDescent="0.3">
      <c r="A25" s="388"/>
      <c r="B25" s="315" t="s">
        <v>25</v>
      </c>
      <c r="C25" s="223" t="s">
        <v>320</v>
      </c>
      <c r="D25" s="224" t="s">
        <v>13</v>
      </c>
      <c r="E25" s="36">
        <f t="shared" si="0"/>
        <v>1</v>
      </c>
      <c r="F25" s="437"/>
      <c r="G25" s="438"/>
      <c r="H25" s="437"/>
      <c r="I25" s="438"/>
      <c r="J25" s="437"/>
      <c r="K25" s="438"/>
      <c r="L25" s="437"/>
      <c r="M25" s="438"/>
      <c r="N25" s="207">
        <f t="shared" si="3"/>
        <v>0</v>
      </c>
      <c r="O25" s="204">
        <v>1</v>
      </c>
      <c r="P25" s="204">
        <v>1</v>
      </c>
      <c r="Q25" s="439">
        <v>1</v>
      </c>
      <c r="R25" s="439">
        <v>1</v>
      </c>
      <c r="S25" s="439">
        <v>1</v>
      </c>
      <c r="T25" s="9"/>
      <c r="U25" s="36">
        <f t="shared" si="1"/>
        <v>0</v>
      </c>
      <c r="V25" s="412"/>
    </row>
    <row r="26" spans="1:23" s="8" customFormat="1" ht="300.60000000000002" customHeight="1" x14ac:dyDescent="0.3">
      <c r="A26" s="388"/>
      <c r="B26" s="315"/>
      <c r="C26" s="166" t="s">
        <v>194</v>
      </c>
      <c r="D26" s="224" t="s">
        <v>35</v>
      </c>
      <c r="E26" s="224">
        <f t="shared" si="0"/>
        <v>800000</v>
      </c>
      <c r="F26" s="207">
        <v>0</v>
      </c>
      <c r="G26" s="209" t="s">
        <v>678</v>
      </c>
      <c r="H26" s="440"/>
      <c r="I26" s="438"/>
      <c r="J26" s="440"/>
      <c r="K26" s="438"/>
      <c r="L26" s="440"/>
      <c r="M26" s="438"/>
      <c r="N26" s="207">
        <f t="shared" si="3"/>
        <v>0</v>
      </c>
      <c r="O26" s="440">
        <v>800000</v>
      </c>
      <c r="P26" s="440">
        <v>800000</v>
      </c>
      <c r="Q26" s="440">
        <v>800000</v>
      </c>
      <c r="R26" s="440">
        <v>800000</v>
      </c>
      <c r="S26" s="440">
        <v>3200000</v>
      </c>
      <c r="T26" s="9">
        <v>1600000</v>
      </c>
      <c r="U26" s="36">
        <f t="shared" si="1"/>
        <v>0.5</v>
      </c>
      <c r="V26" s="412"/>
    </row>
    <row r="27" spans="1:23" s="8" customFormat="1" ht="41.4" x14ac:dyDescent="0.3">
      <c r="A27" s="388" t="s">
        <v>41</v>
      </c>
      <c r="B27" s="244" t="s">
        <v>160</v>
      </c>
      <c r="C27" s="9" t="s">
        <v>42</v>
      </c>
      <c r="D27" s="224" t="s">
        <v>13</v>
      </c>
      <c r="E27" s="36">
        <f t="shared" si="0"/>
        <v>0.75</v>
      </c>
      <c r="F27" s="246">
        <v>6.7500000000000004E-2</v>
      </c>
      <c r="G27" s="167" t="s">
        <v>594</v>
      </c>
      <c r="H27" s="247">
        <v>6.7500000000000004E-2</v>
      </c>
      <c r="I27" s="25"/>
      <c r="J27" s="248"/>
      <c r="K27" s="25"/>
      <c r="L27" s="248"/>
      <c r="M27" s="25"/>
      <c r="N27" s="249">
        <f>F27</f>
        <v>6.7500000000000004E-2</v>
      </c>
      <c r="O27" s="248">
        <v>0.05</v>
      </c>
      <c r="P27" s="204">
        <v>0.5</v>
      </c>
      <c r="Q27" s="441">
        <v>0.75</v>
      </c>
      <c r="R27" s="441">
        <v>1</v>
      </c>
      <c r="S27" s="441">
        <v>1</v>
      </c>
      <c r="T27" s="246">
        <f>0.05+0.5+N27</f>
        <v>0.61750000000000005</v>
      </c>
      <c r="U27" s="36">
        <f t="shared" si="1"/>
        <v>0.61750000000000005</v>
      </c>
      <c r="V27" s="414"/>
    </row>
    <row r="28" spans="1:23" s="8" customFormat="1" ht="55.2" x14ac:dyDescent="0.3">
      <c r="A28" s="388"/>
      <c r="B28" s="244" t="s">
        <v>160</v>
      </c>
      <c r="C28" s="224" t="s">
        <v>43</v>
      </c>
      <c r="D28" s="224" t="s">
        <v>19</v>
      </c>
      <c r="E28" s="224">
        <f t="shared" si="0"/>
        <v>2</v>
      </c>
      <c r="F28" s="207">
        <v>0</v>
      </c>
      <c r="G28" s="167" t="s">
        <v>595</v>
      </c>
      <c r="H28" s="207">
        <v>0.8</v>
      </c>
      <c r="I28" s="25"/>
      <c r="J28" s="9"/>
      <c r="K28" s="25"/>
      <c r="L28" s="9"/>
      <c r="M28" s="25"/>
      <c r="N28" s="207">
        <f>F28</f>
        <v>0</v>
      </c>
      <c r="O28" s="9">
        <v>2</v>
      </c>
      <c r="P28" s="442">
        <v>2</v>
      </c>
      <c r="Q28" s="442">
        <v>2</v>
      </c>
      <c r="R28" s="207">
        <v>0</v>
      </c>
      <c r="S28" s="442">
        <v>6</v>
      </c>
      <c r="T28" s="429">
        <v>2</v>
      </c>
      <c r="U28" s="36">
        <f t="shared" si="1"/>
        <v>0.33333333333333331</v>
      </c>
      <c r="V28" s="413"/>
    </row>
    <row r="29" spans="1:23" s="8" customFormat="1" ht="55.2" x14ac:dyDescent="0.3">
      <c r="A29" s="388" t="s">
        <v>44</v>
      </c>
      <c r="B29" s="244" t="s">
        <v>160</v>
      </c>
      <c r="C29" s="224" t="s">
        <v>45</v>
      </c>
      <c r="D29" s="224" t="s">
        <v>13</v>
      </c>
      <c r="E29" s="36">
        <f t="shared" si="0"/>
        <v>0.75</v>
      </c>
      <c r="F29" s="250">
        <v>0.19500000000000001</v>
      </c>
      <c r="G29" s="241" t="s">
        <v>596</v>
      </c>
      <c r="H29" s="207">
        <v>0.26</v>
      </c>
      <c r="I29" s="251"/>
      <c r="J29" s="252"/>
      <c r="K29" s="251"/>
      <c r="L29" s="252"/>
      <c r="M29" s="251"/>
      <c r="N29" s="253">
        <f>F29</f>
        <v>0.19500000000000001</v>
      </c>
      <c r="O29" s="252">
        <v>0.15</v>
      </c>
      <c r="P29" s="443">
        <v>0.5</v>
      </c>
      <c r="Q29" s="15">
        <v>0.75</v>
      </c>
      <c r="R29" s="15">
        <v>1</v>
      </c>
      <c r="S29" s="15">
        <v>1</v>
      </c>
      <c r="T29" s="254">
        <f>50%+N29</f>
        <v>0.69500000000000006</v>
      </c>
      <c r="U29" s="36">
        <f t="shared" si="1"/>
        <v>0.69500000000000006</v>
      </c>
      <c r="V29" s="413"/>
    </row>
    <row r="30" spans="1:23" s="8" customFormat="1" ht="87" customHeight="1" x14ac:dyDescent="0.3">
      <c r="A30" s="388"/>
      <c r="B30" s="244" t="s">
        <v>160</v>
      </c>
      <c r="C30" s="224" t="s">
        <v>46</v>
      </c>
      <c r="D30" s="224" t="s">
        <v>17</v>
      </c>
      <c r="E30" s="36">
        <f t="shared" si="0"/>
        <v>0.75</v>
      </c>
      <c r="F30" s="252">
        <v>0.13</v>
      </c>
      <c r="G30" s="167" t="s">
        <v>597</v>
      </c>
      <c r="H30" s="207">
        <v>13</v>
      </c>
      <c r="I30" s="25"/>
      <c r="J30" s="9"/>
      <c r="K30" s="25"/>
      <c r="L30" s="9"/>
      <c r="M30" s="25"/>
      <c r="N30" s="15">
        <v>0.13</v>
      </c>
      <c r="O30" s="254">
        <v>0.15</v>
      </c>
      <c r="P30" s="443">
        <v>0.5</v>
      </c>
      <c r="Q30" s="15">
        <v>0.75</v>
      </c>
      <c r="R30" s="15">
        <v>1</v>
      </c>
      <c r="S30" s="15">
        <v>1</v>
      </c>
      <c r="T30" s="254">
        <f>0+0.5+N30</f>
        <v>0.63</v>
      </c>
      <c r="U30" s="36">
        <f t="shared" si="1"/>
        <v>0.63</v>
      </c>
      <c r="V30" s="413"/>
    </row>
    <row r="31" spans="1:23" s="8" customFormat="1" ht="41.4" x14ac:dyDescent="0.3">
      <c r="A31" s="385" t="s">
        <v>47</v>
      </c>
      <c r="B31" s="244" t="s">
        <v>160</v>
      </c>
      <c r="C31" s="224" t="s">
        <v>48</v>
      </c>
      <c r="D31" s="224" t="s">
        <v>19</v>
      </c>
      <c r="E31" s="224">
        <f t="shared" si="0"/>
        <v>10</v>
      </c>
      <c r="F31" s="9">
        <v>2</v>
      </c>
      <c r="G31" s="167" t="s">
        <v>598</v>
      </c>
      <c r="H31" s="207">
        <v>2</v>
      </c>
      <c r="I31" s="25"/>
      <c r="J31" s="9"/>
      <c r="K31" s="25"/>
      <c r="L31" s="9"/>
      <c r="M31" s="25"/>
      <c r="N31" s="207">
        <f t="shared" si="3"/>
        <v>2</v>
      </c>
      <c r="O31" s="9">
        <v>10</v>
      </c>
      <c r="P31" s="444">
        <v>10</v>
      </c>
      <c r="Q31" s="444">
        <v>10</v>
      </c>
      <c r="R31" s="444">
        <v>9</v>
      </c>
      <c r="S31" s="444">
        <v>39</v>
      </c>
      <c r="T31" s="429">
        <f>4+10+N31</f>
        <v>16</v>
      </c>
      <c r="U31" s="36">
        <f t="shared" si="1"/>
        <v>0.41025641025641024</v>
      </c>
      <c r="V31" s="411"/>
    </row>
    <row r="32" spans="1:23" s="8" customFormat="1" ht="55.2" x14ac:dyDescent="0.3">
      <c r="A32" s="385"/>
      <c r="B32" s="244" t="s">
        <v>160</v>
      </c>
      <c r="C32" s="224" t="s">
        <v>49</v>
      </c>
      <c r="D32" s="224" t="s">
        <v>50</v>
      </c>
      <c r="E32" s="224">
        <f t="shared" si="0"/>
        <v>1000</v>
      </c>
      <c r="F32" s="9">
        <v>96.5</v>
      </c>
      <c r="G32" s="167" t="s">
        <v>599</v>
      </c>
      <c r="H32" s="207">
        <v>96.5</v>
      </c>
      <c r="I32" s="25"/>
      <c r="J32" s="9"/>
      <c r="K32" s="25"/>
      <c r="L32" s="9"/>
      <c r="M32" s="25"/>
      <c r="N32" s="255">
        <f t="shared" si="3"/>
        <v>96.5</v>
      </c>
      <c r="O32" s="9">
        <v>160</v>
      </c>
      <c r="P32" s="224">
        <v>800</v>
      </c>
      <c r="Q32" s="224">
        <v>1000</v>
      </c>
      <c r="R32" s="224">
        <v>600</v>
      </c>
      <c r="S32" s="224">
        <v>2560</v>
      </c>
      <c r="T32" s="431">
        <f>321+800+N32</f>
        <v>1217.5</v>
      </c>
      <c r="U32" s="36">
        <f>T32/S32</f>
        <v>0.4755859375</v>
      </c>
      <c r="V32" s="411"/>
    </row>
    <row r="33" spans="1:23" s="8" customFormat="1" ht="55.2" x14ac:dyDescent="0.3">
      <c r="A33" s="384" t="s">
        <v>51</v>
      </c>
      <c r="B33" s="244" t="s">
        <v>160</v>
      </c>
      <c r="C33" s="224" t="s">
        <v>52</v>
      </c>
      <c r="D33" s="224" t="s">
        <v>12</v>
      </c>
      <c r="E33" s="224">
        <f t="shared" si="0"/>
        <v>1</v>
      </c>
      <c r="F33" s="207">
        <v>0</v>
      </c>
      <c r="G33" s="167" t="s">
        <v>679</v>
      </c>
      <c r="H33" s="255">
        <v>0.1</v>
      </c>
      <c r="I33" s="25"/>
      <c r="J33" s="250"/>
      <c r="K33" s="25"/>
      <c r="L33" s="250"/>
      <c r="M33" s="25"/>
      <c r="N33" s="207">
        <f>F33</f>
        <v>0</v>
      </c>
      <c r="O33" s="207">
        <v>0</v>
      </c>
      <c r="P33" s="207">
        <v>0</v>
      </c>
      <c r="Q33" s="224">
        <v>1</v>
      </c>
      <c r="R33" s="224">
        <v>1</v>
      </c>
      <c r="S33" s="224">
        <v>2</v>
      </c>
      <c r="T33" s="429">
        <v>0</v>
      </c>
      <c r="U33" s="36">
        <f t="shared" si="1"/>
        <v>0</v>
      </c>
      <c r="V33" s="411"/>
      <c r="W33" s="239"/>
    </row>
    <row r="34" spans="1:23" s="8" customFormat="1" ht="82.8" x14ac:dyDescent="0.3">
      <c r="A34" s="388" t="s">
        <v>53</v>
      </c>
      <c r="B34" s="315" t="s">
        <v>25</v>
      </c>
      <c r="C34" s="38" t="s">
        <v>54</v>
      </c>
      <c r="D34" s="224" t="s">
        <v>13</v>
      </c>
      <c r="E34" s="36">
        <f t="shared" si="0"/>
        <v>0.98</v>
      </c>
      <c r="F34" s="441">
        <v>0.95</v>
      </c>
      <c r="G34" s="176" t="s">
        <v>657</v>
      </c>
      <c r="H34" s="441"/>
      <c r="I34" s="176"/>
      <c r="J34" s="441"/>
      <c r="K34" s="176"/>
      <c r="L34" s="441"/>
      <c r="M34" s="176"/>
      <c r="N34" s="207">
        <f t="shared" si="3"/>
        <v>0.95</v>
      </c>
      <c r="O34" s="441">
        <v>0.93</v>
      </c>
      <c r="P34" s="443">
        <v>0.96</v>
      </c>
      <c r="Q34" s="443">
        <v>0.98</v>
      </c>
      <c r="R34" s="443">
        <v>1</v>
      </c>
      <c r="S34" s="443">
        <v>1</v>
      </c>
      <c r="T34" s="252">
        <v>0.95</v>
      </c>
      <c r="U34" s="36">
        <f t="shared" si="1"/>
        <v>0.95</v>
      </c>
      <c r="V34" s="412"/>
    </row>
    <row r="35" spans="1:23" s="8" customFormat="1" ht="121.2" customHeight="1" x14ac:dyDescent="0.3">
      <c r="A35" s="388"/>
      <c r="B35" s="315"/>
      <c r="C35" s="38" t="s">
        <v>452</v>
      </c>
      <c r="D35" s="224" t="s">
        <v>19</v>
      </c>
      <c r="E35" s="224">
        <f t="shared" si="0"/>
        <v>6711</v>
      </c>
      <c r="F35" s="442">
        <v>7883</v>
      </c>
      <c r="G35" s="176" t="s">
        <v>658</v>
      </c>
      <c r="H35" s="442"/>
      <c r="I35" s="176"/>
      <c r="J35" s="442"/>
      <c r="K35" s="176"/>
      <c r="L35" s="442"/>
      <c r="M35" s="176"/>
      <c r="N35" s="207">
        <f t="shared" si="3"/>
        <v>7883</v>
      </c>
      <c r="O35" s="442">
        <v>2711</v>
      </c>
      <c r="P35" s="224">
        <v>5211</v>
      </c>
      <c r="Q35" s="445">
        <v>6711</v>
      </c>
      <c r="R35" s="445">
        <v>7711</v>
      </c>
      <c r="S35" s="445">
        <v>7711</v>
      </c>
      <c r="T35" s="429">
        <f>N35</f>
        <v>7883</v>
      </c>
      <c r="U35" s="36">
        <f t="shared" si="1"/>
        <v>1.0223057969135001</v>
      </c>
      <c r="V35" s="412"/>
    </row>
    <row r="36" spans="1:23" s="8" customFormat="1" ht="43.2" x14ac:dyDescent="0.3">
      <c r="A36" s="388"/>
      <c r="B36" s="315"/>
      <c r="C36" s="38" t="s">
        <v>56</v>
      </c>
      <c r="D36" s="224" t="s">
        <v>19</v>
      </c>
      <c r="E36" s="36" t="str">
        <f t="shared" si="0"/>
        <v>-</v>
      </c>
      <c r="F36" s="207">
        <v>0</v>
      </c>
      <c r="G36" s="176" t="s">
        <v>659</v>
      </c>
      <c r="H36" s="442"/>
      <c r="I36" s="176"/>
      <c r="J36" s="442"/>
      <c r="K36" s="176"/>
      <c r="L36" s="442"/>
      <c r="M36" s="176"/>
      <c r="N36" s="207">
        <f t="shared" si="3"/>
        <v>0</v>
      </c>
      <c r="O36" s="207">
        <v>0</v>
      </c>
      <c r="P36" s="224">
        <v>1134</v>
      </c>
      <c r="Q36" s="445" t="s">
        <v>173</v>
      </c>
      <c r="R36" s="207">
        <v>0</v>
      </c>
      <c r="S36" s="445">
        <v>1134</v>
      </c>
      <c r="T36" s="9">
        <v>1130</v>
      </c>
      <c r="U36" s="36">
        <f t="shared" si="1"/>
        <v>0.99647266313932981</v>
      </c>
      <c r="V36" s="412"/>
    </row>
    <row r="37" spans="1:23" s="8" customFormat="1" ht="69" x14ac:dyDescent="0.3">
      <c r="A37" s="388" t="s">
        <v>57</v>
      </c>
      <c r="B37" s="315" t="s">
        <v>25</v>
      </c>
      <c r="C37" s="38" t="s">
        <v>58</v>
      </c>
      <c r="D37" s="224" t="s">
        <v>19</v>
      </c>
      <c r="E37" s="224">
        <f t="shared" si="0"/>
        <v>3</v>
      </c>
      <c r="F37" s="446">
        <v>1</v>
      </c>
      <c r="G37" s="167" t="s">
        <v>632</v>
      </c>
      <c r="H37" s="444"/>
      <c r="I37" s="176"/>
      <c r="J37" s="444"/>
      <c r="K37" s="176"/>
      <c r="L37" s="444"/>
      <c r="M37" s="176"/>
      <c r="N37" s="207">
        <f t="shared" si="3"/>
        <v>1</v>
      </c>
      <c r="O37" s="444">
        <v>3</v>
      </c>
      <c r="P37" s="224">
        <v>3</v>
      </c>
      <c r="Q37" s="447">
        <v>3</v>
      </c>
      <c r="R37" s="447">
        <v>1</v>
      </c>
      <c r="S37" s="447">
        <v>10</v>
      </c>
      <c r="T37" s="9">
        <v>10</v>
      </c>
      <c r="U37" s="36">
        <f t="shared" si="1"/>
        <v>1</v>
      </c>
      <c r="V37" s="412"/>
    </row>
    <row r="38" spans="1:23" s="8" customFormat="1" ht="190.2" customHeight="1" thickBot="1" x14ac:dyDescent="0.35">
      <c r="A38" s="389"/>
      <c r="B38" s="390"/>
      <c r="C38" s="391" t="s">
        <v>59</v>
      </c>
      <c r="D38" s="392" t="s">
        <v>19</v>
      </c>
      <c r="E38" s="392">
        <f t="shared" si="0"/>
        <v>10</v>
      </c>
      <c r="F38" s="448">
        <v>1</v>
      </c>
      <c r="G38" s="393" t="s">
        <v>631</v>
      </c>
      <c r="H38" s="449"/>
      <c r="I38" s="450"/>
      <c r="J38" s="449"/>
      <c r="K38" s="450"/>
      <c r="L38" s="449"/>
      <c r="M38" s="450"/>
      <c r="N38" s="394">
        <f t="shared" si="3"/>
        <v>1</v>
      </c>
      <c r="O38" s="394">
        <v>0</v>
      </c>
      <c r="P38" s="392">
        <v>25</v>
      </c>
      <c r="Q38" s="451">
        <v>10</v>
      </c>
      <c r="R38" s="394">
        <v>0</v>
      </c>
      <c r="S38" s="451">
        <v>35</v>
      </c>
      <c r="T38" s="432">
        <v>44</v>
      </c>
      <c r="U38" s="398">
        <f t="shared" si="1"/>
        <v>1.2571428571428571</v>
      </c>
      <c r="V38" s="452"/>
    </row>
    <row r="39" spans="1:23" s="8" customFormat="1" x14ac:dyDescent="0.3">
      <c r="A39" s="20"/>
      <c r="B39" s="20"/>
      <c r="C39" s="20"/>
      <c r="D39" s="20"/>
      <c r="E39" s="20"/>
      <c r="F39" s="18"/>
      <c r="G39" s="19"/>
      <c r="H39" s="18"/>
      <c r="I39" s="19"/>
      <c r="J39" s="18"/>
      <c r="K39" s="19"/>
      <c r="L39" s="18"/>
      <c r="M39" s="19"/>
      <c r="N39" s="18"/>
      <c r="O39" s="18"/>
      <c r="P39" s="20"/>
      <c r="Q39" s="20"/>
      <c r="R39" s="20"/>
      <c r="S39" s="20"/>
      <c r="T39" s="20"/>
      <c r="U39" s="19"/>
      <c r="V39" s="21"/>
    </row>
    <row r="40" spans="1:23" s="8" customFormat="1" x14ac:dyDescent="0.3">
      <c r="A40" s="20"/>
      <c r="B40" s="20"/>
      <c r="C40" s="20"/>
      <c r="D40" s="20"/>
      <c r="E40" s="20"/>
      <c r="F40" s="18"/>
      <c r="G40" s="24"/>
      <c r="H40" s="18"/>
      <c r="I40" s="19"/>
      <c r="J40" s="18"/>
      <c r="K40" s="19"/>
      <c r="L40" s="18"/>
      <c r="M40" s="19"/>
      <c r="N40" s="18"/>
      <c r="O40" s="18"/>
      <c r="P40" s="20"/>
      <c r="Q40" s="20"/>
      <c r="R40" s="20"/>
      <c r="S40" s="20"/>
      <c r="T40" s="20"/>
      <c r="U40" s="19"/>
      <c r="V40" s="22"/>
    </row>
    <row r="42" spans="1:23" x14ac:dyDescent="0.3">
      <c r="V42" s="22"/>
    </row>
  </sheetData>
  <dataConsolidate/>
  <mergeCells count="35">
    <mergeCell ref="B1:U3"/>
    <mergeCell ref="B4:T4"/>
    <mergeCell ref="A5:V5"/>
    <mergeCell ref="S7:S8"/>
    <mergeCell ref="V7:V8"/>
    <mergeCell ref="C7:C8"/>
    <mergeCell ref="D7:D8"/>
    <mergeCell ref="E7:E8"/>
    <mergeCell ref="P7:P8"/>
    <mergeCell ref="Q7:Q8"/>
    <mergeCell ref="R7:R8"/>
    <mergeCell ref="F7:G7"/>
    <mergeCell ref="H7:I7"/>
    <mergeCell ref="J7:K7"/>
    <mergeCell ref="L7:M7"/>
    <mergeCell ref="A1:A4"/>
    <mergeCell ref="N7:N8"/>
    <mergeCell ref="T7:T8"/>
    <mergeCell ref="A14:A26"/>
    <mergeCell ref="B14:B19"/>
    <mergeCell ref="B25:B26"/>
    <mergeCell ref="O7:O8"/>
    <mergeCell ref="A10:A11"/>
    <mergeCell ref="B10:B11"/>
    <mergeCell ref="A7:A8"/>
    <mergeCell ref="B7:B8"/>
    <mergeCell ref="U7:U8"/>
    <mergeCell ref="V2:V3"/>
    <mergeCell ref="A37:A38"/>
    <mergeCell ref="B37:B38"/>
    <mergeCell ref="A27:A28"/>
    <mergeCell ref="A29:A30"/>
    <mergeCell ref="A31:A32"/>
    <mergeCell ref="A34:A36"/>
    <mergeCell ref="B34:B36"/>
  </mergeCells>
  <conditionalFormatting sqref="Q32:S32">
    <cfRule type="containsBlanks" dxfId="17" priority="2">
      <formula>LEN(TRIM(Q32))=0</formula>
    </cfRule>
  </conditionalFormatting>
  <conditionalFormatting sqref="P32">
    <cfRule type="containsBlanks" dxfId="16" priority="1">
      <formula>LEN(TRIM(P32))=0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ZT93"/>
  <sheetViews>
    <sheetView showGridLines="0" zoomScale="60" zoomScaleNormal="60" zoomScaleSheetLayoutView="75" zoomScalePageLayoutView="75" workbookViewId="0">
      <selection activeCell="A10" sqref="A10:A14"/>
    </sheetView>
  </sheetViews>
  <sheetFormatPr baseColWidth="10" defaultRowHeight="13.8" x14ac:dyDescent="0.3"/>
  <cols>
    <col min="1" max="3" width="35.6640625" style="11" customWidth="1"/>
    <col min="4" max="4" width="18.6640625" style="11" customWidth="1"/>
    <col min="5" max="5" width="20.109375" style="11" bestFit="1" customWidth="1"/>
    <col min="6" max="6" width="18.6640625" style="10" customWidth="1"/>
    <col min="7" max="7" width="92.21875" style="11" customWidth="1"/>
    <col min="8" max="8" width="18.6640625" style="10" hidden="1" customWidth="1"/>
    <col min="9" max="9" width="40.6640625" style="11" hidden="1" customWidth="1"/>
    <col min="10" max="10" width="18.6640625" style="10" hidden="1" customWidth="1"/>
    <col min="11" max="11" width="40.6640625" style="11" hidden="1" customWidth="1"/>
    <col min="12" max="12" width="18.6640625" style="10" hidden="1" customWidth="1"/>
    <col min="13" max="13" width="47.88671875" style="11" hidden="1" customWidth="1"/>
    <col min="14" max="15" width="17.6640625" style="10" customWidth="1"/>
    <col min="16" max="20" width="18.6640625" style="11" customWidth="1"/>
    <col min="21" max="21" width="31.33203125" style="11" customWidth="1"/>
    <col min="22" max="22" width="28.33203125" style="12" customWidth="1"/>
    <col min="23" max="16242" width="11.44140625" style="10"/>
    <col min="16243" max="16243" width="8.6640625" style="10" customWidth="1"/>
    <col min="16244" max="16384" width="19.6640625" style="10" customWidth="1"/>
  </cols>
  <sheetData>
    <row r="1" spans="1:22 16244:16244" s="1" customFormat="1" ht="15.75" customHeight="1" x14ac:dyDescent="0.3">
      <c r="A1" s="457"/>
      <c r="B1" s="366" t="s">
        <v>0</v>
      </c>
      <c r="C1" s="367"/>
      <c r="D1" s="367"/>
      <c r="E1" s="367"/>
      <c r="F1" s="367"/>
      <c r="G1" s="367"/>
      <c r="H1" s="367"/>
      <c r="I1" s="367"/>
      <c r="J1" s="367"/>
      <c r="K1" s="367"/>
      <c r="L1" s="367"/>
      <c r="M1" s="367"/>
      <c r="N1" s="367"/>
      <c r="O1" s="367"/>
      <c r="P1" s="367"/>
      <c r="Q1" s="367"/>
      <c r="R1" s="367"/>
      <c r="S1" s="367"/>
      <c r="T1" s="367"/>
      <c r="U1" s="368"/>
      <c r="V1" s="369" t="s">
        <v>681</v>
      </c>
      <c r="WZT1" s="1" t="s">
        <v>1</v>
      </c>
    </row>
    <row r="2" spans="1:22 16244:16244" s="2" customFormat="1" ht="14.25" customHeight="1" x14ac:dyDescent="0.3">
      <c r="A2" s="458"/>
      <c r="B2" s="320"/>
      <c r="C2" s="321"/>
      <c r="D2" s="321"/>
      <c r="E2" s="321"/>
      <c r="F2" s="321"/>
      <c r="G2" s="321"/>
      <c r="H2" s="321"/>
      <c r="I2" s="321"/>
      <c r="J2" s="321"/>
      <c r="K2" s="321"/>
      <c r="L2" s="321"/>
      <c r="M2" s="321"/>
      <c r="N2" s="321"/>
      <c r="O2" s="321"/>
      <c r="P2" s="321"/>
      <c r="Q2" s="321"/>
      <c r="R2" s="321"/>
      <c r="S2" s="321"/>
      <c r="T2" s="321"/>
      <c r="U2" s="322"/>
      <c r="V2" s="454" t="s">
        <v>675</v>
      </c>
    </row>
    <row r="3" spans="1:22 16244:16244" s="1" customFormat="1" ht="28.8" customHeight="1" x14ac:dyDescent="0.3">
      <c r="A3" s="458"/>
      <c r="B3" s="323"/>
      <c r="C3" s="324"/>
      <c r="D3" s="324"/>
      <c r="E3" s="324"/>
      <c r="F3" s="324"/>
      <c r="G3" s="324"/>
      <c r="H3" s="324"/>
      <c r="I3" s="324"/>
      <c r="J3" s="324"/>
      <c r="K3" s="324"/>
      <c r="L3" s="324"/>
      <c r="M3" s="324"/>
      <c r="N3" s="324"/>
      <c r="O3" s="324"/>
      <c r="P3" s="324"/>
      <c r="Q3" s="324"/>
      <c r="R3" s="324"/>
      <c r="S3" s="324"/>
      <c r="T3" s="324"/>
      <c r="U3" s="325"/>
      <c r="V3" s="455"/>
      <c r="WZT3" s="1" t="s">
        <v>2</v>
      </c>
    </row>
    <row r="4" spans="1:22 16244:16244" s="1" customFormat="1" ht="22.8" x14ac:dyDescent="0.3">
      <c r="A4" s="458"/>
      <c r="B4" s="349" t="s">
        <v>3</v>
      </c>
      <c r="C4" s="350"/>
      <c r="D4" s="350"/>
      <c r="E4" s="350"/>
      <c r="F4" s="350"/>
      <c r="G4" s="350"/>
      <c r="H4" s="350"/>
      <c r="I4" s="350"/>
      <c r="J4" s="350"/>
      <c r="K4" s="350"/>
      <c r="L4" s="350"/>
      <c r="M4" s="350"/>
      <c r="N4" s="350"/>
      <c r="O4" s="350"/>
      <c r="P4" s="350"/>
      <c r="Q4" s="350"/>
      <c r="R4" s="350"/>
      <c r="S4" s="350"/>
      <c r="T4" s="351"/>
      <c r="U4" s="227" t="s">
        <v>4</v>
      </c>
      <c r="V4" s="403">
        <v>3</v>
      </c>
    </row>
    <row r="5" spans="1:22 16244:16244" s="16" customFormat="1" ht="32.25" customHeight="1" thickBot="1" x14ac:dyDescent="0.35">
      <c r="A5" s="459" t="s">
        <v>626</v>
      </c>
      <c r="B5" s="460"/>
      <c r="C5" s="460"/>
      <c r="D5" s="460"/>
      <c r="E5" s="460"/>
      <c r="F5" s="460"/>
      <c r="G5" s="460"/>
      <c r="H5" s="460"/>
      <c r="I5" s="460"/>
      <c r="J5" s="460"/>
      <c r="K5" s="460"/>
      <c r="L5" s="460"/>
      <c r="M5" s="460"/>
      <c r="N5" s="460"/>
      <c r="O5" s="460"/>
      <c r="P5" s="460"/>
      <c r="Q5" s="460"/>
      <c r="R5" s="460"/>
      <c r="S5" s="460"/>
      <c r="T5" s="460"/>
      <c r="U5" s="460"/>
      <c r="V5" s="461"/>
    </row>
    <row r="6" spans="1:22 16244:16244" s="4" customFormat="1" ht="9.75" customHeight="1" thickBot="1" x14ac:dyDescent="0.35">
      <c r="A6" s="462"/>
      <c r="B6" s="462"/>
      <c r="C6" s="462"/>
      <c r="D6" s="462"/>
      <c r="E6" s="462"/>
      <c r="F6" s="462"/>
      <c r="G6" s="462"/>
      <c r="H6" s="462"/>
      <c r="I6" s="462"/>
      <c r="J6" s="462"/>
      <c r="K6" s="462"/>
      <c r="L6" s="462"/>
      <c r="M6" s="462"/>
      <c r="N6" s="462"/>
      <c r="O6" s="462"/>
      <c r="P6" s="462"/>
      <c r="Q6" s="462"/>
      <c r="R6" s="462"/>
      <c r="S6" s="462"/>
      <c r="T6" s="462"/>
      <c r="U6" s="462"/>
      <c r="V6" s="462"/>
    </row>
    <row r="7" spans="1:22 16244:16244" s="17" customFormat="1" ht="18" customHeight="1" x14ac:dyDescent="0.3">
      <c r="A7" s="376" t="s">
        <v>5</v>
      </c>
      <c r="B7" s="377" t="s">
        <v>6</v>
      </c>
      <c r="C7" s="377" t="s">
        <v>7</v>
      </c>
      <c r="D7" s="378" t="s">
        <v>8</v>
      </c>
      <c r="E7" s="378" t="s">
        <v>221</v>
      </c>
      <c r="F7" s="405" t="s">
        <v>556</v>
      </c>
      <c r="G7" s="406"/>
      <c r="H7" s="405" t="s">
        <v>557</v>
      </c>
      <c r="I7" s="406"/>
      <c r="J7" s="405" t="s">
        <v>558</v>
      </c>
      <c r="K7" s="406"/>
      <c r="L7" s="405" t="s">
        <v>559</v>
      </c>
      <c r="M7" s="406"/>
      <c r="N7" s="407" t="s">
        <v>560</v>
      </c>
      <c r="O7" s="378" t="s">
        <v>561</v>
      </c>
      <c r="P7" s="378" t="s">
        <v>220</v>
      </c>
      <c r="Q7" s="378" t="s">
        <v>221</v>
      </c>
      <c r="R7" s="378" t="s">
        <v>222</v>
      </c>
      <c r="S7" s="378" t="s">
        <v>9</v>
      </c>
      <c r="T7" s="379" t="s">
        <v>563</v>
      </c>
      <c r="U7" s="380" t="s">
        <v>562</v>
      </c>
      <c r="V7" s="381" t="s">
        <v>10</v>
      </c>
    </row>
    <row r="8" spans="1:22 16244:16244" s="17" customFormat="1" ht="18" customHeight="1" x14ac:dyDescent="0.3">
      <c r="A8" s="382"/>
      <c r="B8" s="336"/>
      <c r="C8" s="336"/>
      <c r="D8" s="314"/>
      <c r="E8" s="314"/>
      <c r="F8" s="221" t="s">
        <v>161</v>
      </c>
      <c r="G8" s="221" t="s">
        <v>162</v>
      </c>
      <c r="H8" s="221" t="s">
        <v>161</v>
      </c>
      <c r="I8" s="221" t="s">
        <v>162</v>
      </c>
      <c r="J8" s="221" t="s">
        <v>161</v>
      </c>
      <c r="K8" s="221" t="s">
        <v>162</v>
      </c>
      <c r="L8" s="221" t="s">
        <v>161</v>
      </c>
      <c r="M8" s="221" t="s">
        <v>162</v>
      </c>
      <c r="N8" s="332"/>
      <c r="O8" s="314"/>
      <c r="P8" s="314"/>
      <c r="Q8" s="314"/>
      <c r="R8" s="314"/>
      <c r="S8" s="314"/>
      <c r="T8" s="335"/>
      <c r="U8" s="334"/>
      <c r="V8" s="383"/>
    </row>
    <row r="9" spans="1:22 16244:16244" s="8" customFormat="1" ht="41.4" x14ac:dyDescent="0.3">
      <c r="A9" s="384" t="s">
        <v>60</v>
      </c>
      <c r="B9" s="223" t="s">
        <v>11</v>
      </c>
      <c r="C9" s="223" t="s">
        <v>61</v>
      </c>
      <c r="D9" s="224" t="s">
        <v>62</v>
      </c>
      <c r="E9" s="36">
        <f>Q9</f>
        <v>0.85</v>
      </c>
      <c r="F9" s="206">
        <v>0.03</v>
      </c>
      <c r="G9" s="235" t="s">
        <v>577</v>
      </c>
      <c r="H9" s="252"/>
      <c r="I9" s="241"/>
      <c r="J9" s="257"/>
      <c r="K9" s="230"/>
      <c r="L9" s="257"/>
      <c r="M9" s="230"/>
      <c r="N9" s="258">
        <f>F9</f>
        <v>0.03</v>
      </c>
      <c r="O9" s="257">
        <v>0.25</v>
      </c>
      <c r="P9" s="36">
        <v>0.75</v>
      </c>
      <c r="Q9" s="36">
        <v>0.85</v>
      </c>
      <c r="R9" s="36">
        <v>1</v>
      </c>
      <c r="S9" s="36">
        <v>1</v>
      </c>
      <c r="T9" s="36">
        <v>0.25</v>
      </c>
      <c r="U9" s="36">
        <f>T9/S9</f>
        <v>0.25</v>
      </c>
      <c r="V9" s="386"/>
    </row>
    <row r="10" spans="1:22 16244:16244" s="8" customFormat="1" ht="55.2" x14ac:dyDescent="0.3">
      <c r="A10" s="385" t="s">
        <v>476</v>
      </c>
      <c r="B10" s="223" t="s">
        <v>11</v>
      </c>
      <c r="C10" s="223" t="s">
        <v>63</v>
      </c>
      <c r="D10" s="224" t="s">
        <v>35</v>
      </c>
      <c r="E10" s="224">
        <f t="shared" ref="E10:E38" si="0">Q10</f>
        <v>47</v>
      </c>
      <c r="F10" s="208">
        <v>0</v>
      </c>
      <c r="G10" s="165" t="s">
        <v>578</v>
      </c>
      <c r="H10" s="229"/>
      <c r="I10" s="241"/>
      <c r="J10" s="229"/>
      <c r="K10" s="230"/>
      <c r="L10" s="229"/>
      <c r="M10" s="230"/>
      <c r="N10" s="208">
        <f>F10</f>
        <v>0</v>
      </c>
      <c r="O10" s="229">
        <v>25</v>
      </c>
      <c r="P10" s="229">
        <v>25</v>
      </c>
      <c r="Q10" s="229">
        <v>47</v>
      </c>
      <c r="R10" s="229">
        <v>54</v>
      </c>
      <c r="S10" s="229">
        <v>151</v>
      </c>
      <c r="T10" s="229">
        <f>25+19</f>
        <v>44</v>
      </c>
      <c r="U10" s="36">
        <f t="shared" ref="U10" si="1">T10/S10</f>
        <v>0.29139072847682118</v>
      </c>
      <c r="V10" s="428"/>
    </row>
    <row r="11" spans="1:22 16244:16244" s="8" customFormat="1" ht="124.2" x14ac:dyDescent="0.3">
      <c r="A11" s="385"/>
      <c r="B11" s="316" t="s">
        <v>25</v>
      </c>
      <c r="C11" s="38" t="s">
        <v>64</v>
      </c>
      <c r="D11" s="224" t="s">
        <v>35</v>
      </c>
      <c r="E11" s="169">
        <f t="shared" si="0"/>
        <v>9516</v>
      </c>
      <c r="F11" s="46">
        <v>7348</v>
      </c>
      <c r="G11" s="172" t="s">
        <v>633</v>
      </c>
      <c r="H11" s="46"/>
      <c r="I11" s="176"/>
      <c r="J11" s="46"/>
      <c r="K11" s="176"/>
      <c r="L11" s="46"/>
      <c r="M11" s="176"/>
      <c r="N11" s="208">
        <f t="shared" ref="N11:N36" si="2">F11</f>
        <v>7348</v>
      </c>
      <c r="O11" s="46">
        <v>4350</v>
      </c>
      <c r="P11" s="224">
        <v>6870</v>
      </c>
      <c r="Q11" s="46">
        <v>9516</v>
      </c>
      <c r="R11" s="46">
        <v>12294</v>
      </c>
      <c r="S11" s="46">
        <v>12294</v>
      </c>
      <c r="T11" s="46">
        <v>7348</v>
      </c>
      <c r="U11" s="36">
        <f t="shared" ref="U11:U38" si="3">T11/S11</f>
        <v>0.59768993004717752</v>
      </c>
      <c r="V11" s="428"/>
    </row>
    <row r="12" spans="1:22 16244:16244" s="8" customFormat="1" ht="41.4" x14ac:dyDescent="0.3">
      <c r="A12" s="385"/>
      <c r="B12" s="316"/>
      <c r="C12" s="25" t="s">
        <v>197</v>
      </c>
      <c r="D12" s="224" t="s">
        <v>62</v>
      </c>
      <c r="E12" s="36">
        <f t="shared" si="0"/>
        <v>0.2</v>
      </c>
      <c r="F12" s="168">
        <v>0.02</v>
      </c>
      <c r="G12" s="172" t="s">
        <v>660</v>
      </c>
      <c r="H12" s="168"/>
      <c r="I12" s="176"/>
      <c r="J12" s="168"/>
      <c r="K12" s="176"/>
      <c r="L12" s="168"/>
      <c r="M12" s="176"/>
      <c r="N12" s="256">
        <f>F12</f>
        <v>0.02</v>
      </c>
      <c r="O12" s="168">
        <v>0.2</v>
      </c>
      <c r="P12" s="36">
        <v>0.02</v>
      </c>
      <c r="Q12" s="170">
        <v>0.2</v>
      </c>
      <c r="R12" s="170">
        <v>0.2</v>
      </c>
      <c r="S12" s="170">
        <v>0.2</v>
      </c>
      <c r="T12" s="170">
        <v>0.02</v>
      </c>
      <c r="U12" s="36">
        <f t="shared" si="3"/>
        <v>9.9999999999999992E-2</v>
      </c>
      <c r="V12" s="428"/>
    </row>
    <row r="13" spans="1:22 16244:16244" s="8" customFormat="1" ht="55.2" x14ac:dyDescent="0.3">
      <c r="A13" s="385"/>
      <c r="B13" s="316"/>
      <c r="C13" s="25" t="s">
        <v>65</v>
      </c>
      <c r="D13" s="224" t="s">
        <v>35</v>
      </c>
      <c r="E13" s="169">
        <f t="shared" si="0"/>
        <v>4257</v>
      </c>
      <c r="F13" s="46">
        <v>2947</v>
      </c>
      <c r="G13" s="167" t="s">
        <v>634</v>
      </c>
      <c r="H13" s="46"/>
      <c r="I13" s="176"/>
      <c r="J13" s="46"/>
      <c r="K13" s="176"/>
      <c r="L13" s="46"/>
      <c r="M13" s="176"/>
      <c r="N13" s="208">
        <f t="shared" si="2"/>
        <v>2947</v>
      </c>
      <c r="O13" s="46">
        <v>1945</v>
      </c>
      <c r="P13" s="169">
        <v>3073</v>
      </c>
      <c r="Q13" s="169">
        <v>4257</v>
      </c>
      <c r="R13" s="169">
        <v>5500</v>
      </c>
      <c r="S13" s="169">
        <v>5500</v>
      </c>
      <c r="T13" s="169">
        <v>2947</v>
      </c>
      <c r="U13" s="36">
        <f t="shared" si="3"/>
        <v>0.53581818181818186</v>
      </c>
      <c r="V13" s="428"/>
    </row>
    <row r="14" spans="1:22 16244:16244" s="8" customFormat="1" ht="55.2" x14ac:dyDescent="0.3">
      <c r="A14" s="385"/>
      <c r="B14" s="316"/>
      <c r="C14" s="25" t="s">
        <v>198</v>
      </c>
      <c r="D14" s="224" t="s">
        <v>35</v>
      </c>
      <c r="E14" s="169">
        <f t="shared" si="0"/>
        <v>100</v>
      </c>
      <c r="F14" s="208">
        <v>0</v>
      </c>
      <c r="G14" s="167" t="s">
        <v>661</v>
      </c>
      <c r="H14" s="46"/>
      <c r="I14" s="176"/>
      <c r="J14" s="46"/>
      <c r="K14" s="176"/>
      <c r="L14" s="46"/>
      <c r="M14" s="176"/>
      <c r="N14" s="208">
        <f t="shared" si="2"/>
        <v>0</v>
      </c>
      <c r="O14" s="46">
        <v>100</v>
      </c>
      <c r="P14" s="169">
        <v>100</v>
      </c>
      <c r="Q14" s="76">
        <v>100</v>
      </c>
      <c r="R14" s="76">
        <v>100</v>
      </c>
      <c r="S14" s="76">
        <v>100</v>
      </c>
      <c r="T14" s="208">
        <v>0</v>
      </c>
      <c r="U14" s="36">
        <f t="shared" si="3"/>
        <v>0</v>
      </c>
      <c r="V14" s="428"/>
    </row>
    <row r="15" spans="1:22 16244:16244" s="8" customFormat="1" ht="41.4" x14ac:dyDescent="0.3">
      <c r="A15" s="385" t="s">
        <v>66</v>
      </c>
      <c r="B15" s="223" t="s">
        <v>67</v>
      </c>
      <c r="C15" s="223" t="s">
        <v>164</v>
      </c>
      <c r="D15" s="224" t="s">
        <v>12</v>
      </c>
      <c r="E15" s="208">
        <f>Q15</f>
        <v>0</v>
      </c>
      <c r="F15" s="208">
        <v>0</v>
      </c>
      <c r="G15" s="259" t="s">
        <v>566</v>
      </c>
      <c r="H15" s="36"/>
      <c r="I15" s="165"/>
      <c r="J15" s="36"/>
      <c r="K15" s="165"/>
      <c r="L15" s="36"/>
      <c r="M15" s="165"/>
      <c r="N15" s="208">
        <f t="shared" si="2"/>
        <v>0</v>
      </c>
      <c r="O15" s="208">
        <v>0</v>
      </c>
      <c r="P15" s="169">
        <v>1</v>
      </c>
      <c r="Q15" s="208">
        <v>0</v>
      </c>
      <c r="R15" s="208">
        <v>0</v>
      </c>
      <c r="S15" s="224">
        <v>1</v>
      </c>
      <c r="T15" s="224">
        <v>0.9</v>
      </c>
      <c r="U15" s="36">
        <f t="shared" si="3"/>
        <v>0.9</v>
      </c>
      <c r="V15" s="430"/>
    </row>
    <row r="16" spans="1:22 16244:16244" s="8" customFormat="1" ht="96.6" x14ac:dyDescent="0.3">
      <c r="A16" s="385"/>
      <c r="B16" s="223" t="s">
        <v>67</v>
      </c>
      <c r="C16" s="223" t="s">
        <v>68</v>
      </c>
      <c r="D16" s="224" t="s">
        <v>62</v>
      </c>
      <c r="E16" s="36">
        <f t="shared" si="0"/>
        <v>0.3</v>
      </c>
      <c r="F16" s="206">
        <v>0.2</v>
      </c>
      <c r="G16" s="176" t="s">
        <v>586</v>
      </c>
      <c r="H16" s="36"/>
      <c r="I16" s="241"/>
      <c r="J16" s="36"/>
      <c r="K16" s="241"/>
      <c r="L16" s="36"/>
      <c r="M16" s="241"/>
      <c r="N16" s="208">
        <v>0</v>
      </c>
      <c r="O16" s="208">
        <v>0</v>
      </c>
      <c r="P16" s="36">
        <v>0.15</v>
      </c>
      <c r="Q16" s="242">
        <v>0.3</v>
      </c>
      <c r="R16" s="242">
        <v>1</v>
      </c>
      <c r="S16" s="242">
        <v>1</v>
      </c>
      <c r="T16" s="242">
        <v>0.2</v>
      </c>
      <c r="U16" s="36">
        <f t="shared" si="3"/>
        <v>0.2</v>
      </c>
      <c r="V16" s="430"/>
    </row>
    <row r="17" spans="1:22" s="8" customFormat="1" ht="304.8" customHeight="1" x14ac:dyDescent="0.3">
      <c r="A17" s="384" t="s">
        <v>477</v>
      </c>
      <c r="B17" s="223" t="s">
        <v>67</v>
      </c>
      <c r="C17" s="223" t="s">
        <v>69</v>
      </c>
      <c r="D17" s="224" t="s">
        <v>35</v>
      </c>
      <c r="E17" s="224">
        <f t="shared" si="0"/>
        <v>1750</v>
      </c>
      <c r="F17" s="224">
        <v>189</v>
      </c>
      <c r="G17" s="176" t="s">
        <v>579</v>
      </c>
      <c r="H17" s="234"/>
      <c r="I17" s="165"/>
      <c r="J17" s="260"/>
      <c r="K17" s="261"/>
      <c r="L17" s="260"/>
      <c r="M17" s="261"/>
      <c r="N17" s="208">
        <f t="shared" si="2"/>
        <v>189</v>
      </c>
      <c r="O17" s="260">
        <v>500</v>
      </c>
      <c r="P17" s="224">
        <v>2188</v>
      </c>
      <c r="Q17" s="224">
        <v>1750</v>
      </c>
      <c r="R17" s="224">
        <v>1990</v>
      </c>
      <c r="S17" s="224">
        <v>6428</v>
      </c>
      <c r="T17" s="224">
        <f>1114+1561+189</f>
        <v>2864</v>
      </c>
      <c r="U17" s="36">
        <f t="shared" si="3"/>
        <v>0.44555071561916615</v>
      </c>
      <c r="V17" s="430"/>
    </row>
    <row r="18" spans="1:22" s="8" customFormat="1" ht="163.80000000000001" customHeight="1" x14ac:dyDescent="0.3">
      <c r="A18" s="384" t="s">
        <v>70</v>
      </c>
      <c r="B18" s="223" t="s">
        <v>67</v>
      </c>
      <c r="C18" s="223" t="s">
        <v>71</v>
      </c>
      <c r="D18" s="224" t="s">
        <v>35</v>
      </c>
      <c r="E18" s="260">
        <f t="shared" si="0"/>
        <v>6</v>
      </c>
      <c r="F18" s="208">
        <v>0</v>
      </c>
      <c r="G18" s="176" t="s">
        <v>623</v>
      </c>
      <c r="H18" s="234"/>
      <c r="I18" s="165"/>
      <c r="J18" s="260"/>
      <c r="K18" s="261"/>
      <c r="L18" s="260"/>
      <c r="M18" s="261"/>
      <c r="N18" s="208">
        <f t="shared" si="2"/>
        <v>0</v>
      </c>
      <c r="O18" s="260">
        <v>3</v>
      </c>
      <c r="P18" s="224">
        <v>6</v>
      </c>
      <c r="Q18" s="224">
        <v>6</v>
      </c>
      <c r="R18" s="224">
        <v>6</v>
      </c>
      <c r="S18" s="224">
        <v>21</v>
      </c>
      <c r="T18" s="224">
        <f>3+6</f>
        <v>9</v>
      </c>
      <c r="U18" s="36">
        <f t="shared" si="3"/>
        <v>0.42857142857142855</v>
      </c>
      <c r="V18" s="430"/>
    </row>
    <row r="19" spans="1:22" s="8" customFormat="1" ht="69" x14ac:dyDescent="0.3">
      <c r="A19" s="384" t="s">
        <v>72</v>
      </c>
      <c r="B19" s="223" t="s">
        <v>67</v>
      </c>
      <c r="C19" s="223" t="s">
        <v>466</v>
      </c>
      <c r="D19" s="224" t="s">
        <v>73</v>
      </c>
      <c r="E19" s="224">
        <f t="shared" si="0"/>
        <v>2</v>
      </c>
      <c r="F19" s="208">
        <v>0</v>
      </c>
      <c r="G19" s="176" t="s">
        <v>600</v>
      </c>
      <c r="H19" s="262"/>
      <c r="I19" s="165"/>
      <c r="J19" s="260"/>
      <c r="K19" s="261"/>
      <c r="L19" s="260"/>
      <c r="M19" s="261"/>
      <c r="N19" s="208">
        <f t="shared" si="2"/>
        <v>0</v>
      </c>
      <c r="O19" s="208">
        <v>0</v>
      </c>
      <c r="P19" s="224">
        <v>2</v>
      </c>
      <c r="Q19" s="224">
        <v>2</v>
      </c>
      <c r="R19" s="224">
        <v>2</v>
      </c>
      <c r="S19" s="224">
        <v>8</v>
      </c>
      <c r="T19" s="224">
        <v>2</v>
      </c>
      <c r="U19" s="36">
        <f t="shared" si="3"/>
        <v>0.25</v>
      </c>
      <c r="V19" s="428"/>
    </row>
    <row r="20" spans="1:22" s="8" customFormat="1" ht="55.2" x14ac:dyDescent="0.3">
      <c r="A20" s="384" t="s">
        <v>75</v>
      </c>
      <c r="B20" s="223" t="s">
        <v>15</v>
      </c>
      <c r="C20" s="223" t="s">
        <v>76</v>
      </c>
      <c r="D20" s="224" t="s">
        <v>77</v>
      </c>
      <c r="E20" s="224">
        <f t="shared" si="0"/>
        <v>300</v>
      </c>
      <c r="F20" s="263">
        <v>53.5</v>
      </c>
      <c r="G20" s="176" t="s">
        <v>601</v>
      </c>
      <c r="H20" s="208">
        <v>53.5</v>
      </c>
      <c r="I20" s="172"/>
      <c r="J20" s="264"/>
      <c r="K20" s="172"/>
      <c r="L20" s="264"/>
      <c r="M20" s="172"/>
      <c r="N20" s="265">
        <f t="shared" si="2"/>
        <v>53.5</v>
      </c>
      <c r="O20" s="264">
        <v>940</v>
      </c>
      <c r="P20" s="266">
        <v>275</v>
      </c>
      <c r="Q20" s="224">
        <v>300</v>
      </c>
      <c r="R20" s="224">
        <v>333</v>
      </c>
      <c r="S20" s="266">
        <v>1848</v>
      </c>
      <c r="T20" s="267">
        <f>960+280+N20</f>
        <v>1293.5</v>
      </c>
      <c r="U20" s="36">
        <f t="shared" si="3"/>
        <v>0.69994588744588748</v>
      </c>
      <c r="V20" s="430"/>
    </row>
    <row r="21" spans="1:22" s="8" customFormat="1" ht="27.6" x14ac:dyDescent="0.3">
      <c r="A21" s="385" t="s">
        <v>78</v>
      </c>
      <c r="B21" s="177" t="s">
        <v>15</v>
      </c>
      <c r="C21" s="223" t="s">
        <v>79</v>
      </c>
      <c r="D21" s="224" t="s">
        <v>80</v>
      </c>
      <c r="E21" s="224">
        <f t="shared" si="0"/>
        <v>1325</v>
      </c>
      <c r="F21" s="264">
        <v>258</v>
      </c>
      <c r="G21" s="176" t="s">
        <v>622</v>
      </c>
      <c r="H21" s="208">
        <v>258</v>
      </c>
      <c r="I21" s="172"/>
      <c r="J21" s="264"/>
      <c r="K21" s="172"/>
      <c r="L21" s="264"/>
      <c r="M21" s="172"/>
      <c r="N21" s="208">
        <f t="shared" si="2"/>
        <v>258</v>
      </c>
      <c r="O21" s="266">
        <v>1325</v>
      </c>
      <c r="P21" s="266">
        <v>1325</v>
      </c>
      <c r="Q21" s="266">
        <v>1325</v>
      </c>
      <c r="R21" s="266">
        <v>1325</v>
      </c>
      <c r="S21" s="266">
        <v>5300</v>
      </c>
      <c r="T21" s="267">
        <f>1664+1730+N21</f>
        <v>3652</v>
      </c>
      <c r="U21" s="36">
        <f t="shared" si="3"/>
        <v>0.68905660377358491</v>
      </c>
      <c r="V21" s="430"/>
    </row>
    <row r="22" spans="1:22" s="8" customFormat="1" ht="69" x14ac:dyDescent="0.3">
      <c r="A22" s="385"/>
      <c r="B22" s="177" t="s">
        <v>15</v>
      </c>
      <c r="C22" s="223" t="s">
        <v>81</v>
      </c>
      <c r="D22" s="224" t="s">
        <v>17</v>
      </c>
      <c r="E22" s="36">
        <f t="shared" si="0"/>
        <v>0.05</v>
      </c>
      <c r="F22" s="208">
        <v>0</v>
      </c>
      <c r="G22" s="176" t="s">
        <v>602</v>
      </c>
      <c r="H22" s="258">
        <v>0</v>
      </c>
      <c r="I22" s="167"/>
      <c r="J22" s="246"/>
      <c r="K22" s="167"/>
      <c r="L22" s="246"/>
      <c r="M22" s="167"/>
      <c r="N22" s="208">
        <f t="shared" si="2"/>
        <v>0</v>
      </c>
      <c r="O22" s="36">
        <v>0.05</v>
      </c>
      <c r="P22" s="36">
        <v>0.05</v>
      </c>
      <c r="Q22" s="242">
        <v>0.05</v>
      </c>
      <c r="R22" s="242">
        <v>0.05</v>
      </c>
      <c r="S22" s="242">
        <v>0.2</v>
      </c>
      <c r="T22" s="206">
        <f>0.05+0.097+N22</f>
        <v>0.14700000000000002</v>
      </c>
      <c r="U22" s="36">
        <f t="shared" si="3"/>
        <v>0.7350000000000001</v>
      </c>
      <c r="V22" s="430"/>
    </row>
    <row r="23" spans="1:22" s="8" customFormat="1" ht="55.2" x14ac:dyDescent="0.3">
      <c r="A23" s="384" t="s">
        <v>82</v>
      </c>
      <c r="B23" s="223" t="s">
        <v>15</v>
      </c>
      <c r="C23" s="223" t="s">
        <v>83</v>
      </c>
      <c r="D23" s="224" t="s">
        <v>73</v>
      </c>
      <c r="E23" s="36" t="s">
        <v>22</v>
      </c>
      <c r="F23" s="208">
        <v>0</v>
      </c>
      <c r="G23" s="176" t="s">
        <v>603</v>
      </c>
      <c r="H23" s="268">
        <v>0.25</v>
      </c>
      <c r="I23" s="167"/>
      <c r="J23" s="252"/>
      <c r="K23" s="269"/>
      <c r="L23" s="252"/>
      <c r="M23" s="269"/>
      <c r="N23" s="208">
        <f t="shared" si="2"/>
        <v>0</v>
      </c>
      <c r="O23" s="36" t="s">
        <v>22</v>
      </c>
      <c r="P23" s="36" t="s">
        <v>22</v>
      </c>
      <c r="Q23" s="266">
        <v>1</v>
      </c>
      <c r="R23" s="266">
        <v>1</v>
      </c>
      <c r="S23" s="266">
        <v>4</v>
      </c>
      <c r="T23" s="270">
        <f>1+1+N23</f>
        <v>2</v>
      </c>
      <c r="U23" s="36">
        <f t="shared" si="3"/>
        <v>0.5</v>
      </c>
      <c r="V23" s="430"/>
    </row>
    <row r="24" spans="1:22" s="8" customFormat="1" ht="55.2" x14ac:dyDescent="0.3">
      <c r="A24" s="385" t="s">
        <v>84</v>
      </c>
      <c r="B24" s="316" t="s">
        <v>25</v>
      </c>
      <c r="C24" s="223" t="s">
        <v>85</v>
      </c>
      <c r="D24" s="224" t="s">
        <v>35</v>
      </c>
      <c r="E24" s="36" t="str">
        <f t="shared" si="0"/>
        <v>NA</v>
      </c>
      <c r="F24" s="174" t="s">
        <v>86</v>
      </c>
      <c r="G24" s="176" t="s">
        <v>635</v>
      </c>
      <c r="H24" s="174"/>
      <c r="I24" s="176"/>
      <c r="J24" s="174"/>
      <c r="K24" s="176"/>
      <c r="L24" s="174"/>
      <c r="M24" s="176"/>
      <c r="N24" s="208" t="str">
        <f t="shared" si="2"/>
        <v>NA</v>
      </c>
      <c r="O24" s="174" t="s">
        <v>86</v>
      </c>
      <c r="P24" s="171">
        <v>4</v>
      </c>
      <c r="Q24" s="173" t="s">
        <v>86</v>
      </c>
      <c r="R24" s="173">
        <v>4.2</v>
      </c>
      <c r="S24" s="173">
        <v>4.2</v>
      </c>
      <c r="T24" s="224">
        <v>3.8</v>
      </c>
      <c r="U24" s="36">
        <f t="shared" si="3"/>
        <v>0.90476190476190466</v>
      </c>
      <c r="V24" s="428"/>
    </row>
    <row r="25" spans="1:22" s="8" customFormat="1" ht="55.2" x14ac:dyDescent="0.3">
      <c r="A25" s="385"/>
      <c r="B25" s="316"/>
      <c r="C25" s="223" t="s">
        <v>87</v>
      </c>
      <c r="D25" s="224" t="s">
        <v>35</v>
      </c>
      <c r="E25" s="36" t="str">
        <f t="shared" si="0"/>
        <v>N.A</v>
      </c>
      <c r="F25" s="174" t="s">
        <v>86</v>
      </c>
      <c r="G25" s="176" t="s">
        <v>636</v>
      </c>
      <c r="H25" s="174"/>
      <c r="I25" s="176"/>
      <c r="J25" s="174"/>
      <c r="K25" s="176"/>
      <c r="L25" s="174"/>
      <c r="M25" s="176"/>
      <c r="N25" s="208" t="str">
        <f t="shared" si="2"/>
        <v>NA</v>
      </c>
      <c r="O25" s="174" t="s">
        <v>86</v>
      </c>
      <c r="P25" s="171">
        <v>4.3</v>
      </c>
      <c r="Q25" s="173" t="s">
        <v>88</v>
      </c>
      <c r="R25" s="173">
        <v>4.4000000000000004</v>
      </c>
      <c r="S25" s="173">
        <v>4.4000000000000004</v>
      </c>
      <c r="T25" s="173">
        <v>3.9</v>
      </c>
      <c r="U25" s="36">
        <f t="shared" si="3"/>
        <v>0.88636363636363624</v>
      </c>
      <c r="V25" s="428"/>
    </row>
    <row r="26" spans="1:22" s="8" customFormat="1" ht="41.4" x14ac:dyDescent="0.3">
      <c r="A26" s="385"/>
      <c r="B26" s="316"/>
      <c r="C26" s="223" t="s">
        <v>89</v>
      </c>
      <c r="D26" s="224" t="s">
        <v>35</v>
      </c>
      <c r="E26" s="46">
        <f t="shared" si="0"/>
        <v>5800</v>
      </c>
      <c r="F26" s="46">
        <v>4596</v>
      </c>
      <c r="G26" s="176" t="s">
        <v>637</v>
      </c>
      <c r="H26" s="46"/>
      <c r="I26" s="176"/>
      <c r="J26" s="46"/>
      <c r="K26" s="176"/>
      <c r="L26" s="46"/>
      <c r="M26" s="176"/>
      <c r="N26" s="208">
        <f t="shared" si="2"/>
        <v>4596</v>
      </c>
      <c r="O26" s="46">
        <v>2800</v>
      </c>
      <c r="P26" s="171">
        <v>4300</v>
      </c>
      <c r="Q26" s="169">
        <v>5800</v>
      </c>
      <c r="R26" s="169">
        <v>7300</v>
      </c>
      <c r="S26" s="169">
        <v>7300</v>
      </c>
      <c r="T26" s="169">
        <v>4596</v>
      </c>
      <c r="U26" s="36">
        <f t="shared" si="3"/>
        <v>0.62958904109589042</v>
      </c>
      <c r="V26" s="428"/>
    </row>
    <row r="27" spans="1:22" s="8" customFormat="1" ht="27.6" x14ac:dyDescent="0.3">
      <c r="A27" s="385"/>
      <c r="B27" s="316"/>
      <c r="C27" s="223" t="s">
        <v>182</v>
      </c>
      <c r="D27" s="224" t="s">
        <v>35</v>
      </c>
      <c r="E27" s="46">
        <f t="shared" si="0"/>
        <v>3755000</v>
      </c>
      <c r="F27" s="46">
        <v>3221628</v>
      </c>
      <c r="G27" s="176" t="s">
        <v>638</v>
      </c>
      <c r="H27" s="46"/>
      <c r="I27" s="176"/>
      <c r="J27" s="46"/>
      <c r="K27" s="176"/>
      <c r="L27" s="46"/>
      <c r="M27" s="176"/>
      <c r="N27" s="208">
        <f t="shared" si="2"/>
        <v>3221628</v>
      </c>
      <c r="O27" s="46">
        <v>750000</v>
      </c>
      <c r="P27" s="171">
        <v>2955000</v>
      </c>
      <c r="Q27" s="169">
        <v>3755000</v>
      </c>
      <c r="R27" s="169">
        <v>4555000</v>
      </c>
      <c r="S27" s="169">
        <v>4555000</v>
      </c>
      <c r="T27" s="169">
        <f>N27</f>
        <v>3221628</v>
      </c>
      <c r="U27" s="36">
        <f t="shared" si="3"/>
        <v>0.7072728869374314</v>
      </c>
      <c r="V27" s="412"/>
    </row>
    <row r="28" spans="1:22" s="8" customFormat="1" ht="55.2" x14ac:dyDescent="0.3">
      <c r="A28" s="385"/>
      <c r="B28" s="316"/>
      <c r="C28" s="223" t="s">
        <v>183</v>
      </c>
      <c r="D28" s="224" t="s">
        <v>35</v>
      </c>
      <c r="E28" s="46">
        <f t="shared" si="0"/>
        <v>915</v>
      </c>
      <c r="F28" s="208">
        <v>0</v>
      </c>
      <c r="G28" s="176" t="s">
        <v>662</v>
      </c>
      <c r="H28" s="46"/>
      <c r="I28" s="176"/>
      <c r="J28" s="46"/>
      <c r="K28" s="176"/>
      <c r="L28" s="46"/>
      <c r="M28" s="176"/>
      <c r="N28" s="208">
        <f t="shared" si="2"/>
        <v>0</v>
      </c>
      <c r="O28" s="46">
        <v>543</v>
      </c>
      <c r="P28" s="171">
        <v>730</v>
      </c>
      <c r="Q28" s="169">
        <v>915</v>
      </c>
      <c r="R28" s="169">
        <v>1100</v>
      </c>
      <c r="S28" s="169">
        <v>1100</v>
      </c>
      <c r="T28" s="169">
        <v>730</v>
      </c>
      <c r="U28" s="36">
        <f t="shared" si="3"/>
        <v>0.66363636363636369</v>
      </c>
      <c r="V28" s="428"/>
    </row>
    <row r="29" spans="1:22" s="8" customFormat="1" ht="82.8" x14ac:dyDescent="0.3">
      <c r="A29" s="385" t="s">
        <v>90</v>
      </c>
      <c r="B29" s="316" t="s">
        <v>25</v>
      </c>
      <c r="C29" s="223" t="s">
        <v>184</v>
      </c>
      <c r="D29" s="224" t="s">
        <v>35</v>
      </c>
      <c r="E29" s="46">
        <f t="shared" si="0"/>
        <v>29</v>
      </c>
      <c r="F29" s="208">
        <v>0</v>
      </c>
      <c r="G29" s="165" t="s">
        <v>663</v>
      </c>
      <c r="H29" s="175"/>
      <c r="I29" s="176"/>
      <c r="J29" s="175"/>
      <c r="K29" s="176"/>
      <c r="L29" s="175"/>
      <c r="M29" s="176"/>
      <c r="N29" s="208">
        <f t="shared" si="2"/>
        <v>0</v>
      </c>
      <c r="O29" s="175">
        <v>16</v>
      </c>
      <c r="P29" s="171">
        <v>24</v>
      </c>
      <c r="Q29" s="169">
        <v>29</v>
      </c>
      <c r="R29" s="169">
        <v>32</v>
      </c>
      <c r="S29" s="169">
        <v>32</v>
      </c>
      <c r="T29" s="169">
        <v>45</v>
      </c>
      <c r="U29" s="36">
        <f t="shared" si="3"/>
        <v>1.40625</v>
      </c>
      <c r="V29" s="428"/>
    </row>
    <row r="30" spans="1:22" s="8" customFormat="1" ht="206.4" customHeight="1" x14ac:dyDescent="0.3">
      <c r="A30" s="385"/>
      <c r="B30" s="316"/>
      <c r="C30" s="223" t="s">
        <v>91</v>
      </c>
      <c r="D30" s="224" t="s">
        <v>35</v>
      </c>
      <c r="E30" s="46">
        <f t="shared" si="0"/>
        <v>8931</v>
      </c>
      <c r="F30" s="46">
        <v>8150</v>
      </c>
      <c r="G30" s="165" t="s">
        <v>639</v>
      </c>
      <c r="H30" s="46"/>
      <c r="I30" s="176"/>
      <c r="J30" s="46"/>
      <c r="K30" s="176"/>
      <c r="L30" s="46"/>
      <c r="M30" s="176"/>
      <c r="N30" s="208">
        <f t="shared" si="2"/>
        <v>8150</v>
      </c>
      <c r="O30" s="46">
        <v>4251</v>
      </c>
      <c r="P30" s="171">
        <v>6571</v>
      </c>
      <c r="Q30" s="169">
        <v>8931</v>
      </c>
      <c r="R30" s="169">
        <v>11291</v>
      </c>
      <c r="S30" s="169">
        <v>11291</v>
      </c>
      <c r="T30" s="169">
        <v>8150</v>
      </c>
      <c r="U30" s="36">
        <f t="shared" si="3"/>
        <v>0.7218138340271012</v>
      </c>
      <c r="V30" s="428"/>
    </row>
    <row r="31" spans="1:22" s="8" customFormat="1" ht="165" customHeight="1" x14ac:dyDescent="0.3">
      <c r="A31" s="385"/>
      <c r="B31" s="316"/>
      <c r="C31" s="223" t="s">
        <v>185</v>
      </c>
      <c r="D31" s="224" t="s">
        <v>35</v>
      </c>
      <c r="E31" s="46">
        <f t="shared" si="0"/>
        <v>231000</v>
      </c>
      <c r="F31" s="46">
        <v>212295</v>
      </c>
      <c r="G31" s="172" t="s">
        <v>640</v>
      </c>
      <c r="H31" s="46"/>
      <c r="I31" s="176"/>
      <c r="J31" s="46"/>
      <c r="K31" s="176"/>
      <c r="L31" s="46"/>
      <c r="M31" s="176"/>
      <c r="N31" s="208">
        <f t="shared" si="2"/>
        <v>212295</v>
      </c>
      <c r="O31" s="46"/>
      <c r="P31" s="171">
        <v>211000</v>
      </c>
      <c r="Q31" s="169">
        <v>231000</v>
      </c>
      <c r="R31" s="169">
        <v>251000</v>
      </c>
      <c r="S31" s="169">
        <v>251000</v>
      </c>
      <c r="T31" s="169">
        <f>N31</f>
        <v>212295</v>
      </c>
      <c r="U31" s="36">
        <f t="shared" si="3"/>
        <v>0.84579681274900398</v>
      </c>
      <c r="V31" s="428"/>
    </row>
    <row r="32" spans="1:22" s="8" customFormat="1" ht="82.8" x14ac:dyDescent="0.3">
      <c r="A32" s="385"/>
      <c r="B32" s="316"/>
      <c r="C32" s="223" t="s">
        <v>92</v>
      </c>
      <c r="D32" s="224" t="s">
        <v>35</v>
      </c>
      <c r="E32" s="46">
        <f t="shared" si="0"/>
        <v>150</v>
      </c>
      <c r="F32" s="208">
        <v>0</v>
      </c>
      <c r="G32" s="172" t="s">
        <v>664</v>
      </c>
      <c r="H32" s="175"/>
      <c r="I32" s="176"/>
      <c r="J32" s="175"/>
      <c r="K32" s="176"/>
      <c r="L32" s="175"/>
      <c r="M32" s="176"/>
      <c r="N32" s="208">
        <f t="shared" si="2"/>
        <v>0</v>
      </c>
      <c r="O32" s="175">
        <v>4</v>
      </c>
      <c r="P32" s="171">
        <v>76</v>
      </c>
      <c r="Q32" s="171">
        <v>150</v>
      </c>
      <c r="R32" s="171">
        <v>317</v>
      </c>
      <c r="S32" s="171">
        <v>317</v>
      </c>
      <c r="T32" s="171">
        <v>76</v>
      </c>
      <c r="U32" s="36">
        <f t="shared" si="3"/>
        <v>0.23974763406940064</v>
      </c>
      <c r="V32" s="428"/>
    </row>
    <row r="33" spans="1:22" s="8" customFormat="1" ht="55.2" x14ac:dyDescent="0.3">
      <c r="A33" s="385"/>
      <c r="B33" s="316"/>
      <c r="C33" s="223" t="s">
        <v>93</v>
      </c>
      <c r="D33" s="224" t="s">
        <v>35</v>
      </c>
      <c r="E33" s="46">
        <f t="shared" si="0"/>
        <v>30</v>
      </c>
      <c r="F33" s="208">
        <v>0</v>
      </c>
      <c r="G33" s="167" t="s">
        <v>665</v>
      </c>
      <c r="H33" s="175"/>
      <c r="I33" s="176"/>
      <c r="J33" s="175"/>
      <c r="K33" s="176"/>
      <c r="L33" s="175"/>
      <c r="M33" s="176"/>
      <c r="N33" s="208">
        <f t="shared" si="2"/>
        <v>0</v>
      </c>
      <c r="O33" s="175">
        <v>10</v>
      </c>
      <c r="P33" s="171">
        <v>20</v>
      </c>
      <c r="Q33" s="171">
        <v>30</v>
      </c>
      <c r="R33" s="171">
        <v>40</v>
      </c>
      <c r="S33" s="171">
        <v>40</v>
      </c>
      <c r="T33" s="171">
        <v>20</v>
      </c>
      <c r="U33" s="36">
        <f t="shared" si="3"/>
        <v>0.5</v>
      </c>
      <c r="V33" s="428"/>
    </row>
    <row r="34" spans="1:22" s="8" customFormat="1" ht="180.6" customHeight="1" x14ac:dyDescent="0.3">
      <c r="A34" s="384" t="s">
        <v>94</v>
      </c>
      <c r="B34" s="223" t="s">
        <v>25</v>
      </c>
      <c r="C34" s="223" t="s">
        <v>95</v>
      </c>
      <c r="D34" s="224" t="s">
        <v>35</v>
      </c>
      <c r="E34" s="46">
        <f t="shared" si="0"/>
        <v>4700000</v>
      </c>
      <c r="F34" s="46">
        <v>4022337</v>
      </c>
      <c r="G34" s="167" t="s">
        <v>666</v>
      </c>
      <c r="H34" s="46"/>
      <c r="I34" s="176"/>
      <c r="J34" s="46"/>
      <c r="K34" s="176"/>
      <c r="L34" s="46"/>
      <c r="M34" s="176"/>
      <c r="N34" s="46">
        <f t="shared" si="2"/>
        <v>4022337</v>
      </c>
      <c r="O34" s="46">
        <v>2000000</v>
      </c>
      <c r="P34" s="171">
        <v>3800000</v>
      </c>
      <c r="Q34" s="169">
        <v>4700000</v>
      </c>
      <c r="R34" s="169">
        <v>5700000</v>
      </c>
      <c r="S34" s="169">
        <v>5700000</v>
      </c>
      <c r="T34" s="169">
        <f>N34</f>
        <v>4022337</v>
      </c>
      <c r="U34" s="36">
        <f t="shared" si="3"/>
        <v>0.70567315789473684</v>
      </c>
      <c r="V34" s="412"/>
    </row>
    <row r="35" spans="1:22" s="8" customFormat="1" ht="168.6" customHeight="1" x14ac:dyDescent="0.3">
      <c r="A35" s="385" t="s">
        <v>96</v>
      </c>
      <c r="B35" s="316" t="s">
        <v>25</v>
      </c>
      <c r="C35" s="223" t="s">
        <v>97</v>
      </c>
      <c r="D35" s="224" t="s">
        <v>35</v>
      </c>
      <c r="E35" s="46">
        <f t="shared" si="0"/>
        <v>250</v>
      </c>
      <c r="F35" s="175">
        <v>2</v>
      </c>
      <c r="G35" s="176" t="s">
        <v>641</v>
      </c>
      <c r="H35" s="175"/>
      <c r="I35" s="176"/>
      <c r="J35" s="175"/>
      <c r="K35" s="176"/>
      <c r="L35" s="175"/>
      <c r="M35" s="176"/>
      <c r="N35" s="208">
        <f t="shared" si="2"/>
        <v>2</v>
      </c>
      <c r="O35" s="175">
        <v>250</v>
      </c>
      <c r="P35" s="171">
        <v>250</v>
      </c>
      <c r="Q35" s="171">
        <v>250</v>
      </c>
      <c r="R35" s="171">
        <v>250</v>
      </c>
      <c r="S35" s="171">
        <v>1000</v>
      </c>
      <c r="T35" s="171">
        <v>635</v>
      </c>
      <c r="U35" s="36">
        <f t="shared" si="3"/>
        <v>0.63500000000000001</v>
      </c>
      <c r="V35" s="428"/>
    </row>
    <row r="36" spans="1:22" s="8" customFormat="1" ht="41.4" x14ac:dyDescent="0.3">
      <c r="A36" s="385"/>
      <c r="B36" s="316"/>
      <c r="C36" s="223" t="s">
        <v>98</v>
      </c>
      <c r="D36" s="224" t="s">
        <v>35</v>
      </c>
      <c r="E36" s="46">
        <f t="shared" si="0"/>
        <v>160</v>
      </c>
      <c r="F36" s="46">
        <f>125+9</f>
        <v>134</v>
      </c>
      <c r="G36" s="176" t="s">
        <v>667</v>
      </c>
      <c r="H36" s="46"/>
      <c r="I36" s="176"/>
      <c r="J36" s="46"/>
      <c r="K36" s="176"/>
      <c r="L36" s="46"/>
      <c r="M36" s="176"/>
      <c r="N36" s="46">
        <f t="shared" si="2"/>
        <v>134</v>
      </c>
      <c r="O36" s="46">
        <v>80</v>
      </c>
      <c r="P36" s="171">
        <v>120</v>
      </c>
      <c r="Q36" s="169">
        <v>160</v>
      </c>
      <c r="R36" s="169">
        <v>200</v>
      </c>
      <c r="S36" s="169">
        <v>200</v>
      </c>
      <c r="T36" s="169">
        <f>N36</f>
        <v>134</v>
      </c>
      <c r="U36" s="36">
        <f t="shared" si="3"/>
        <v>0.67</v>
      </c>
      <c r="V36" s="428"/>
    </row>
    <row r="37" spans="1:22" s="8" customFormat="1" ht="69" x14ac:dyDescent="0.3">
      <c r="A37" s="385"/>
      <c r="B37" s="316"/>
      <c r="C37" s="223" t="s">
        <v>467</v>
      </c>
      <c r="D37" s="224" t="s">
        <v>35</v>
      </c>
      <c r="E37" s="46">
        <f t="shared" si="0"/>
        <v>430</v>
      </c>
      <c r="F37" s="175">
        <f>364+18</f>
        <v>382</v>
      </c>
      <c r="G37" s="176" t="s">
        <v>682</v>
      </c>
      <c r="H37" s="175"/>
      <c r="I37" s="176"/>
      <c r="J37" s="175"/>
      <c r="K37" s="176"/>
      <c r="L37" s="175"/>
      <c r="M37" s="176"/>
      <c r="N37" s="46">
        <f>F37</f>
        <v>382</v>
      </c>
      <c r="O37" s="175">
        <v>230</v>
      </c>
      <c r="P37" s="171">
        <v>330</v>
      </c>
      <c r="Q37" s="171">
        <v>430</v>
      </c>
      <c r="R37" s="171">
        <v>530</v>
      </c>
      <c r="S37" s="171">
        <v>530</v>
      </c>
      <c r="T37" s="171">
        <f>N37</f>
        <v>382</v>
      </c>
      <c r="U37" s="36">
        <f t="shared" si="3"/>
        <v>0.72075471698113203</v>
      </c>
      <c r="V37" s="428"/>
    </row>
    <row r="38" spans="1:22" s="8" customFormat="1" ht="42" thickBot="1" x14ac:dyDescent="0.35">
      <c r="A38" s="464"/>
      <c r="B38" s="465"/>
      <c r="C38" s="421" t="s">
        <v>456</v>
      </c>
      <c r="D38" s="392" t="s">
        <v>35</v>
      </c>
      <c r="E38" s="466">
        <f t="shared" si="0"/>
        <v>742</v>
      </c>
      <c r="F38" s="467">
        <v>0</v>
      </c>
      <c r="G38" s="450" t="s">
        <v>668</v>
      </c>
      <c r="H38" s="396"/>
      <c r="I38" s="450"/>
      <c r="J38" s="396"/>
      <c r="K38" s="450"/>
      <c r="L38" s="396"/>
      <c r="M38" s="450"/>
      <c r="N38" s="467">
        <f>F38</f>
        <v>0</v>
      </c>
      <c r="O38" s="396">
        <v>100</v>
      </c>
      <c r="P38" s="396">
        <v>240</v>
      </c>
      <c r="Q38" s="396">
        <v>742</v>
      </c>
      <c r="R38" s="396">
        <v>1301</v>
      </c>
      <c r="S38" s="396">
        <v>1301</v>
      </c>
      <c r="T38" s="396">
        <v>268</v>
      </c>
      <c r="U38" s="398">
        <f t="shared" si="3"/>
        <v>0.20599538816295157</v>
      </c>
      <c r="V38" s="433"/>
    </row>
    <row r="39" spans="1:22" s="8" customFormat="1" x14ac:dyDescent="0.3">
      <c r="A39" s="20"/>
      <c r="B39" s="20"/>
      <c r="C39" s="20"/>
      <c r="D39" s="20"/>
      <c r="E39" s="20"/>
      <c r="F39" s="18"/>
      <c r="G39" s="19"/>
      <c r="H39" s="18"/>
      <c r="I39" s="19"/>
      <c r="J39" s="18"/>
      <c r="K39" s="19"/>
      <c r="L39" s="18"/>
      <c r="M39" s="19"/>
      <c r="N39" s="18"/>
      <c r="O39" s="18"/>
      <c r="P39" s="20"/>
      <c r="Q39" s="20"/>
      <c r="R39" s="20"/>
      <c r="S39" s="20"/>
      <c r="T39" s="20"/>
      <c r="U39" s="20"/>
      <c r="V39" s="22"/>
    </row>
    <row r="40" spans="1:22" s="18" customFormat="1" x14ac:dyDescent="0.3">
      <c r="A40" s="19"/>
      <c r="B40" s="19"/>
      <c r="C40" s="19"/>
      <c r="D40" s="19"/>
      <c r="E40" s="19"/>
      <c r="G40" s="19"/>
      <c r="I40" s="19"/>
      <c r="K40" s="19"/>
      <c r="M40" s="19"/>
      <c r="P40" s="19"/>
      <c r="Q40" s="19"/>
      <c r="R40" s="19"/>
      <c r="S40" s="19"/>
      <c r="T40" s="19"/>
      <c r="U40" s="19"/>
      <c r="V40" s="21"/>
    </row>
    <row r="41" spans="1:22" s="18" customFormat="1" x14ac:dyDescent="0.3">
      <c r="A41" s="19"/>
      <c r="B41" s="19"/>
      <c r="C41" s="19"/>
      <c r="D41" s="19"/>
      <c r="E41" s="19"/>
      <c r="G41" s="19"/>
      <c r="I41" s="19"/>
      <c r="K41" s="19"/>
      <c r="M41" s="19"/>
      <c r="P41" s="19"/>
      <c r="Q41" s="19"/>
      <c r="R41" s="19"/>
      <c r="S41" s="19"/>
      <c r="T41" s="19"/>
      <c r="U41" s="19"/>
      <c r="V41" s="22"/>
    </row>
    <row r="42" spans="1:22" s="18" customFormat="1" x14ac:dyDescent="0.3">
      <c r="A42" s="19"/>
      <c r="B42" s="19"/>
      <c r="C42" s="19"/>
      <c r="D42" s="19"/>
      <c r="E42" s="19"/>
      <c r="G42" s="19"/>
      <c r="I42" s="19"/>
      <c r="K42" s="19"/>
      <c r="M42" s="19"/>
      <c r="P42" s="19"/>
      <c r="Q42" s="19"/>
      <c r="R42" s="19"/>
      <c r="S42" s="19"/>
      <c r="T42" s="19"/>
      <c r="U42" s="19"/>
      <c r="V42" s="21"/>
    </row>
    <row r="43" spans="1:22" s="18" customFormat="1" x14ac:dyDescent="0.3">
      <c r="A43" s="19"/>
      <c r="B43" s="19"/>
      <c r="C43" s="19"/>
      <c r="D43" s="19"/>
      <c r="E43" s="19"/>
      <c r="G43" s="19"/>
      <c r="I43" s="19"/>
      <c r="K43" s="19"/>
      <c r="M43" s="19"/>
      <c r="P43" s="19"/>
      <c r="Q43" s="19"/>
      <c r="R43" s="19"/>
      <c r="S43" s="19"/>
      <c r="T43" s="19"/>
      <c r="U43" s="19"/>
      <c r="V43" s="21"/>
    </row>
    <row r="44" spans="1:22" s="18" customFormat="1" x14ac:dyDescent="0.3">
      <c r="A44" s="19"/>
      <c r="B44" s="19"/>
      <c r="C44" s="19"/>
      <c r="D44" s="19"/>
      <c r="E44" s="19"/>
      <c r="G44" s="19"/>
      <c r="I44" s="19"/>
      <c r="K44" s="19"/>
      <c r="M44" s="19"/>
      <c r="P44" s="19"/>
      <c r="Q44" s="19"/>
      <c r="R44" s="19"/>
      <c r="S44" s="19"/>
      <c r="T44" s="19"/>
      <c r="U44" s="19"/>
      <c r="V44" s="21"/>
    </row>
    <row r="45" spans="1:22" s="18" customFormat="1" x14ac:dyDescent="0.3">
      <c r="A45" s="19"/>
      <c r="B45" s="19"/>
      <c r="C45" s="19"/>
      <c r="D45" s="19"/>
      <c r="E45" s="19"/>
      <c r="G45" s="19"/>
      <c r="I45" s="19"/>
      <c r="K45" s="19"/>
      <c r="M45" s="19"/>
      <c r="P45" s="19"/>
      <c r="Q45" s="19"/>
      <c r="R45" s="19"/>
      <c r="S45" s="19"/>
      <c r="T45" s="19"/>
      <c r="U45" s="19"/>
      <c r="V45" s="21"/>
    </row>
    <row r="46" spans="1:22" s="18" customFormat="1" x14ac:dyDescent="0.3">
      <c r="A46" s="19"/>
      <c r="B46" s="19"/>
      <c r="C46" s="19"/>
      <c r="D46" s="19"/>
      <c r="E46" s="19"/>
      <c r="G46" s="19"/>
      <c r="I46" s="19"/>
      <c r="K46" s="19"/>
      <c r="M46" s="19"/>
      <c r="P46" s="19"/>
      <c r="Q46" s="19"/>
      <c r="R46" s="19"/>
      <c r="S46" s="19"/>
      <c r="T46" s="19"/>
      <c r="U46" s="19"/>
      <c r="V46" s="21"/>
    </row>
    <row r="47" spans="1:22" s="18" customFormat="1" x14ac:dyDescent="0.3">
      <c r="A47" s="19"/>
      <c r="B47" s="19"/>
      <c r="C47" s="19"/>
      <c r="D47" s="19"/>
      <c r="E47" s="19"/>
      <c r="G47" s="19"/>
      <c r="I47" s="19"/>
      <c r="K47" s="19"/>
      <c r="M47" s="19"/>
      <c r="P47" s="19"/>
      <c r="Q47" s="19"/>
      <c r="R47" s="19"/>
      <c r="S47" s="19"/>
      <c r="T47" s="19"/>
      <c r="U47" s="19"/>
      <c r="V47" s="21"/>
    </row>
    <row r="48" spans="1:22" s="18" customFormat="1" x14ac:dyDescent="0.3">
      <c r="A48" s="19"/>
      <c r="B48" s="19"/>
      <c r="C48" s="19"/>
      <c r="D48" s="19"/>
      <c r="E48" s="19"/>
      <c r="G48" s="19"/>
      <c r="I48" s="19"/>
      <c r="K48" s="19"/>
      <c r="M48" s="19"/>
      <c r="P48" s="19"/>
      <c r="Q48" s="19"/>
      <c r="R48" s="19"/>
      <c r="S48" s="19"/>
      <c r="T48" s="19"/>
      <c r="U48" s="19"/>
      <c r="V48" s="21"/>
    </row>
    <row r="49" spans="1:22" s="18" customFormat="1" x14ac:dyDescent="0.3">
      <c r="A49" s="19"/>
      <c r="B49" s="19"/>
      <c r="C49" s="19"/>
      <c r="D49" s="19"/>
      <c r="E49" s="19"/>
      <c r="G49" s="19"/>
      <c r="I49" s="19"/>
      <c r="K49" s="19"/>
      <c r="M49" s="19"/>
      <c r="P49" s="19"/>
      <c r="Q49" s="19"/>
      <c r="R49" s="19"/>
      <c r="S49" s="19"/>
      <c r="T49" s="19"/>
      <c r="U49" s="19"/>
      <c r="V49" s="21"/>
    </row>
    <row r="50" spans="1:22" s="18" customFormat="1" x14ac:dyDescent="0.3">
      <c r="A50" s="19"/>
      <c r="B50" s="19"/>
      <c r="C50" s="19"/>
      <c r="D50" s="19"/>
      <c r="E50" s="19"/>
      <c r="G50" s="19"/>
      <c r="I50" s="19"/>
      <c r="K50" s="19"/>
      <c r="M50" s="19"/>
      <c r="P50" s="19"/>
      <c r="Q50" s="19"/>
      <c r="R50" s="19"/>
      <c r="S50" s="19"/>
      <c r="T50" s="19"/>
      <c r="U50" s="19"/>
      <c r="V50" s="21"/>
    </row>
    <row r="51" spans="1:22" s="18" customFormat="1" x14ac:dyDescent="0.3">
      <c r="A51" s="19"/>
      <c r="B51" s="19"/>
      <c r="C51" s="19"/>
      <c r="D51" s="19"/>
      <c r="E51" s="19"/>
      <c r="G51" s="19"/>
      <c r="I51" s="19"/>
      <c r="K51" s="19"/>
      <c r="M51" s="19"/>
      <c r="P51" s="19"/>
      <c r="Q51" s="19"/>
      <c r="R51" s="19"/>
      <c r="S51" s="19"/>
      <c r="T51" s="19"/>
      <c r="U51" s="19"/>
      <c r="V51" s="21"/>
    </row>
    <row r="52" spans="1:22" s="18" customFormat="1" x14ac:dyDescent="0.3">
      <c r="A52" s="19"/>
      <c r="B52" s="19"/>
      <c r="C52" s="19"/>
      <c r="D52" s="19"/>
      <c r="E52" s="19"/>
      <c r="G52" s="19"/>
      <c r="I52" s="19"/>
      <c r="K52" s="19"/>
      <c r="M52" s="19"/>
      <c r="P52" s="19"/>
      <c r="Q52" s="19"/>
      <c r="R52" s="19"/>
      <c r="S52" s="19"/>
      <c r="T52" s="19"/>
      <c r="U52" s="19"/>
      <c r="V52" s="21"/>
    </row>
    <row r="53" spans="1:22" s="18" customFormat="1" x14ac:dyDescent="0.3">
      <c r="A53" s="19"/>
      <c r="B53" s="19"/>
      <c r="C53" s="19"/>
      <c r="D53" s="19"/>
      <c r="E53" s="19"/>
      <c r="G53" s="19"/>
      <c r="I53" s="19"/>
      <c r="K53" s="19"/>
      <c r="M53" s="19"/>
      <c r="P53" s="19"/>
      <c r="Q53" s="19"/>
      <c r="R53" s="19"/>
      <c r="S53" s="19"/>
      <c r="T53" s="19"/>
      <c r="U53" s="19"/>
      <c r="V53" s="21"/>
    </row>
    <row r="54" spans="1:22" s="18" customFormat="1" x14ac:dyDescent="0.3">
      <c r="A54" s="19"/>
      <c r="B54" s="19"/>
      <c r="C54" s="19"/>
      <c r="D54" s="19"/>
      <c r="E54" s="19"/>
      <c r="G54" s="19"/>
      <c r="I54" s="19"/>
      <c r="K54" s="19"/>
      <c r="M54" s="19"/>
      <c r="P54" s="19"/>
      <c r="Q54" s="19"/>
      <c r="R54" s="19"/>
      <c r="S54" s="19"/>
      <c r="T54" s="19"/>
      <c r="U54" s="19"/>
      <c r="V54" s="21"/>
    </row>
    <row r="55" spans="1:22" s="18" customFormat="1" x14ac:dyDescent="0.3">
      <c r="A55" s="19"/>
      <c r="B55" s="19"/>
      <c r="C55" s="19"/>
      <c r="D55" s="19"/>
      <c r="E55" s="19"/>
      <c r="G55" s="19"/>
      <c r="I55" s="19"/>
      <c r="K55" s="19"/>
      <c r="M55" s="19"/>
      <c r="P55" s="19"/>
      <c r="Q55" s="19"/>
      <c r="R55" s="19"/>
      <c r="S55" s="19"/>
      <c r="T55" s="19"/>
      <c r="U55" s="19"/>
      <c r="V55" s="21"/>
    </row>
    <row r="56" spans="1:22" s="18" customFormat="1" x14ac:dyDescent="0.3">
      <c r="A56" s="19"/>
      <c r="B56" s="19"/>
      <c r="C56" s="19"/>
      <c r="D56" s="19"/>
      <c r="E56" s="19"/>
      <c r="G56" s="19"/>
      <c r="I56" s="19"/>
      <c r="K56" s="19"/>
      <c r="M56" s="19"/>
      <c r="P56" s="19"/>
      <c r="Q56" s="19"/>
      <c r="R56" s="19"/>
      <c r="S56" s="19"/>
      <c r="T56" s="19"/>
      <c r="U56" s="19"/>
      <c r="V56" s="21"/>
    </row>
    <row r="57" spans="1:22" s="18" customFormat="1" x14ac:dyDescent="0.3">
      <c r="A57" s="19"/>
      <c r="B57" s="19"/>
      <c r="C57" s="19"/>
      <c r="D57" s="19"/>
      <c r="E57" s="19"/>
      <c r="G57" s="19"/>
      <c r="I57" s="19"/>
      <c r="K57" s="19"/>
      <c r="M57" s="19"/>
      <c r="P57" s="19"/>
      <c r="Q57" s="19"/>
      <c r="R57" s="19"/>
      <c r="S57" s="19"/>
      <c r="T57" s="19"/>
      <c r="U57" s="19"/>
      <c r="V57" s="21"/>
    </row>
    <row r="58" spans="1:22" s="18" customFormat="1" x14ac:dyDescent="0.3">
      <c r="A58" s="19"/>
      <c r="B58" s="19"/>
      <c r="C58" s="19"/>
      <c r="D58" s="19"/>
      <c r="E58" s="19"/>
      <c r="G58" s="19"/>
      <c r="I58" s="19"/>
      <c r="K58" s="19"/>
      <c r="M58" s="19"/>
      <c r="P58" s="19"/>
      <c r="Q58" s="19"/>
      <c r="R58" s="19"/>
      <c r="S58" s="19"/>
      <c r="T58" s="19"/>
      <c r="U58" s="19"/>
      <c r="V58" s="21"/>
    </row>
    <row r="59" spans="1:22" s="18" customFormat="1" x14ac:dyDescent="0.3">
      <c r="A59" s="19"/>
      <c r="B59" s="19"/>
      <c r="C59" s="19"/>
      <c r="D59" s="19"/>
      <c r="E59" s="19"/>
      <c r="G59" s="19"/>
      <c r="I59" s="19"/>
      <c r="K59" s="19"/>
      <c r="M59" s="19"/>
      <c r="P59" s="19"/>
      <c r="Q59" s="19"/>
      <c r="R59" s="19"/>
      <c r="S59" s="19"/>
      <c r="T59" s="19"/>
      <c r="U59" s="19"/>
      <c r="V59" s="21"/>
    </row>
    <row r="60" spans="1:22" s="18" customFormat="1" x14ac:dyDescent="0.3">
      <c r="A60" s="19"/>
      <c r="B60" s="19"/>
      <c r="C60" s="19"/>
      <c r="D60" s="19"/>
      <c r="E60" s="19"/>
      <c r="G60" s="19"/>
      <c r="I60" s="19"/>
      <c r="K60" s="19"/>
      <c r="M60" s="19"/>
      <c r="P60" s="19"/>
      <c r="Q60" s="19"/>
      <c r="R60" s="19"/>
      <c r="S60" s="19"/>
      <c r="T60" s="19"/>
      <c r="U60" s="19"/>
      <c r="V60" s="21"/>
    </row>
    <row r="61" spans="1:22" s="18" customFormat="1" x14ac:dyDescent="0.3">
      <c r="A61" s="19"/>
      <c r="B61" s="19"/>
      <c r="C61" s="19"/>
      <c r="D61" s="19"/>
      <c r="E61" s="19"/>
      <c r="G61" s="19"/>
      <c r="I61" s="19"/>
      <c r="K61" s="19"/>
      <c r="M61" s="19"/>
      <c r="P61" s="19"/>
      <c r="Q61" s="19"/>
      <c r="R61" s="19"/>
      <c r="S61" s="19"/>
      <c r="T61" s="19"/>
      <c r="U61" s="19"/>
      <c r="V61" s="21"/>
    </row>
    <row r="62" spans="1:22" s="18" customFormat="1" x14ac:dyDescent="0.3">
      <c r="A62" s="19"/>
      <c r="B62" s="19"/>
      <c r="C62" s="19"/>
      <c r="D62" s="19"/>
      <c r="E62" s="19"/>
      <c r="G62" s="19"/>
      <c r="I62" s="19"/>
      <c r="K62" s="19"/>
      <c r="M62" s="19"/>
      <c r="P62" s="19"/>
      <c r="Q62" s="19"/>
      <c r="R62" s="19"/>
      <c r="S62" s="19"/>
      <c r="T62" s="19"/>
      <c r="U62" s="19"/>
      <c r="V62" s="21"/>
    </row>
    <row r="63" spans="1:22" s="18" customFormat="1" x14ac:dyDescent="0.3">
      <c r="A63" s="19"/>
      <c r="B63" s="19"/>
      <c r="C63" s="19"/>
      <c r="D63" s="19"/>
      <c r="E63" s="19"/>
      <c r="G63" s="19"/>
      <c r="I63" s="19"/>
      <c r="K63" s="19"/>
      <c r="M63" s="19"/>
      <c r="P63" s="19"/>
      <c r="Q63" s="19"/>
      <c r="R63" s="19"/>
      <c r="S63" s="19"/>
      <c r="T63" s="19"/>
      <c r="U63" s="19"/>
      <c r="V63" s="21"/>
    </row>
    <row r="64" spans="1:22" s="18" customFormat="1" x14ac:dyDescent="0.3">
      <c r="A64" s="19"/>
      <c r="B64" s="19"/>
      <c r="C64" s="19"/>
      <c r="D64" s="19"/>
      <c r="E64" s="19"/>
      <c r="G64" s="19"/>
      <c r="I64" s="19"/>
      <c r="K64" s="19"/>
      <c r="M64" s="19"/>
      <c r="P64" s="19"/>
      <c r="Q64" s="19"/>
      <c r="R64" s="19"/>
      <c r="S64" s="19"/>
      <c r="T64" s="19"/>
      <c r="U64" s="19"/>
      <c r="V64" s="21"/>
    </row>
    <row r="65" spans="1:22" s="18" customFormat="1" x14ac:dyDescent="0.3">
      <c r="A65" s="19"/>
      <c r="B65" s="19"/>
      <c r="C65" s="19"/>
      <c r="D65" s="19"/>
      <c r="E65" s="19"/>
      <c r="G65" s="19"/>
      <c r="I65" s="19"/>
      <c r="K65" s="19"/>
      <c r="M65" s="19"/>
      <c r="P65" s="19"/>
      <c r="Q65" s="19"/>
      <c r="R65" s="19"/>
      <c r="S65" s="19"/>
      <c r="T65" s="19"/>
      <c r="U65" s="19"/>
      <c r="V65" s="21"/>
    </row>
    <row r="66" spans="1:22" s="18" customFormat="1" x14ac:dyDescent="0.3">
      <c r="A66" s="19"/>
      <c r="B66" s="19"/>
      <c r="C66" s="19"/>
      <c r="D66" s="19"/>
      <c r="E66" s="19"/>
      <c r="G66" s="19"/>
      <c r="I66" s="19"/>
      <c r="K66" s="19"/>
      <c r="M66" s="19"/>
      <c r="P66" s="19"/>
      <c r="Q66" s="19"/>
      <c r="R66" s="19"/>
      <c r="S66" s="19"/>
      <c r="T66" s="19"/>
      <c r="U66" s="19"/>
      <c r="V66" s="21"/>
    </row>
    <row r="67" spans="1:22" s="18" customFormat="1" x14ac:dyDescent="0.3">
      <c r="A67" s="19"/>
      <c r="B67" s="19"/>
      <c r="C67" s="19"/>
      <c r="D67" s="19"/>
      <c r="E67" s="19"/>
      <c r="G67" s="19"/>
      <c r="I67" s="19"/>
      <c r="K67" s="19"/>
      <c r="M67" s="19"/>
      <c r="P67" s="19"/>
      <c r="Q67" s="19"/>
      <c r="R67" s="19"/>
      <c r="S67" s="19"/>
      <c r="T67" s="19"/>
      <c r="U67" s="19"/>
      <c r="V67" s="21"/>
    </row>
    <row r="68" spans="1:22" s="18" customFormat="1" x14ac:dyDescent="0.3">
      <c r="A68" s="19"/>
      <c r="B68" s="19"/>
      <c r="C68" s="19"/>
      <c r="D68" s="19"/>
      <c r="E68" s="19"/>
      <c r="G68" s="19"/>
      <c r="I68" s="19"/>
      <c r="K68" s="19"/>
      <c r="M68" s="19"/>
      <c r="P68" s="19"/>
      <c r="Q68" s="19"/>
      <c r="R68" s="19"/>
      <c r="S68" s="19"/>
      <c r="T68" s="19"/>
      <c r="U68" s="19"/>
      <c r="V68" s="21"/>
    </row>
    <row r="69" spans="1:22" s="18" customFormat="1" x14ac:dyDescent="0.3">
      <c r="A69" s="19"/>
      <c r="B69" s="19"/>
      <c r="C69" s="19"/>
      <c r="D69" s="19"/>
      <c r="E69" s="19"/>
      <c r="G69" s="19"/>
      <c r="I69" s="19"/>
      <c r="K69" s="19"/>
      <c r="M69" s="19"/>
      <c r="P69" s="19"/>
      <c r="Q69" s="19"/>
      <c r="R69" s="19"/>
      <c r="S69" s="19"/>
      <c r="T69" s="19"/>
      <c r="U69" s="19"/>
      <c r="V69" s="21"/>
    </row>
    <row r="70" spans="1:22" s="18" customFormat="1" x14ac:dyDescent="0.3">
      <c r="A70" s="19"/>
      <c r="B70" s="19"/>
      <c r="C70" s="19"/>
      <c r="D70" s="19"/>
      <c r="E70" s="19"/>
      <c r="G70" s="19"/>
      <c r="I70" s="19"/>
      <c r="K70" s="19"/>
      <c r="M70" s="19"/>
      <c r="P70" s="19"/>
      <c r="Q70" s="19"/>
      <c r="R70" s="19"/>
      <c r="S70" s="19"/>
      <c r="T70" s="19"/>
      <c r="U70" s="19"/>
      <c r="V70" s="21"/>
    </row>
    <row r="71" spans="1:22" s="18" customFormat="1" x14ac:dyDescent="0.3">
      <c r="A71" s="19"/>
      <c r="B71" s="19"/>
      <c r="C71" s="19"/>
      <c r="D71" s="19"/>
      <c r="E71" s="19"/>
      <c r="G71" s="19"/>
      <c r="I71" s="19"/>
      <c r="K71" s="19"/>
      <c r="M71" s="19"/>
      <c r="P71" s="19"/>
      <c r="Q71" s="19"/>
      <c r="R71" s="19"/>
      <c r="S71" s="19"/>
      <c r="T71" s="19"/>
      <c r="U71" s="19"/>
      <c r="V71" s="21"/>
    </row>
    <row r="72" spans="1:22" s="18" customFormat="1" x14ac:dyDescent="0.3">
      <c r="A72" s="19"/>
      <c r="B72" s="19"/>
      <c r="C72" s="19"/>
      <c r="D72" s="19"/>
      <c r="E72" s="19"/>
      <c r="G72" s="19"/>
      <c r="I72" s="19"/>
      <c r="K72" s="19"/>
      <c r="M72" s="19"/>
      <c r="P72" s="19"/>
      <c r="Q72" s="19"/>
      <c r="R72" s="19"/>
      <c r="S72" s="19"/>
      <c r="T72" s="19"/>
      <c r="U72" s="19"/>
      <c r="V72" s="21"/>
    </row>
    <row r="73" spans="1:22" s="18" customFormat="1" x14ac:dyDescent="0.3">
      <c r="A73" s="19"/>
      <c r="B73" s="19"/>
      <c r="C73" s="19"/>
      <c r="D73" s="19"/>
      <c r="E73" s="19"/>
      <c r="G73" s="19"/>
      <c r="I73" s="19"/>
      <c r="K73" s="19"/>
      <c r="M73" s="19"/>
      <c r="P73" s="19"/>
      <c r="Q73" s="19"/>
      <c r="R73" s="19"/>
      <c r="S73" s="19"/>
      <c r="T73" s="19"/>
      <c r="U73" s="19"/>
      <c r="V73" s="21"/>
    </row>
    <row r="74" spans="1:22" s="18" customFormat="1" x14ac:dyDescent="0.3">
      <c r="A74" s="19"/>
      <c r="B74" s="19"/>
      <c r="C74" s="19"/>
      <c r="D74" s="19"/>
      <c r="E74" s="19"/>
      <c r="G74" s="19"/>
      <c r="I74" s="19"/>
      <c r="K74" s="19"/>
      <c r="M74" s="19"/>
      <c r="P74" s="19"/>
      <c r="Q74" s="19"/>
      <c r="R74" s="19"/>
      <c r="S74" s="19"/>
      <c r="T74" s="19"/>
      <c r="U74" s="19"/>
      <c r="V74" s="21"/>
    </row>
    <row r="75" spans="1:22" s="18" customFormat="1" x14ac:dyDescent="0.3">
      <c r="A75" s="19"/>
      <c r="B75" s="19"/>
      <c r="C75" s="19"/>
      <c r="D75" s="19"/>
      <c r="E75" s="19"/>
      <c r="G75" s="19"/>
      <c r="I75" s="19"/>
      <c r="K75" s="19"/>
      <c r="M75" s="19"/>
      <c r="P75" s="19"/>
      <c r="Q75" s="19"/>
      <c r="R75" s="19"/>
      <c r="S75" s="19"/>
      <c r="T75" s="19"/>
      <c r="U75" s="19"/>
      <c r="V75" s="21"/>
    </row>
    <row r="76" spans="1:22" s="18" customFormat="1" x14ac:dyDescent="0.3">
      <c r="A76" s="19"/>
      <c r="B76" s="19"/>
      <c r="C76" s="19"/>
      <c r="D76" s="19"/>
      <c r="E76" s="19"/>
      <c r="G76" s="19"/>
      <c r="I76" s="19"/>
      <c r="K76" s="19"/>
      <c r="M76" s="19"/>
      <c r="P76" s="19"/>
      <c r="Q76" s="19"/>
      <c r="R76" s="19"/>
      <c r="S76" s="19"/>
      <c r="T76" s="19"/>
      <c r="U76" s="19"/>
      <c r="V76" s="21"/>
    </row>
    <row r="77" spans="1:22" s="18" customFormat="1" x14ac:dyDescent="0.3">
      <c r="A77" s="19"/>
      <c r="B77" s="19"/>
      <c r="C77" s="19"/>
      <c r="D77" s="19"/>
      <c r="E77" s="19"/>
      <c r="G77" s="19"/>
      <c r="I77" s="19"/>
      <c r="K77" s="19"/>
      <c r="M77" s="19"/>
      <c r="P77" s="19"/>
      <c r="Q77" s="19"/>
      <c r="R77" s="19"/>
      <c r="S77" s="19"/>
      <c r="T77" s="19"/>
      <c r="U77" s="19"/>
      <c r="V77" s="21"/>
    </row>
    <row r="78" spans="1:22" s="18" customFormat="1" x14ac:dyDescent="0.3">
      <c r="A78" s="19"/>
      <c r="B78" s="19"/>
      <c r="C78" s="19"/>
      <c r="D78" s="19"/>
      <c r="E78" s="19"/>
      <c r="G78" s="19"/>
      <c r="I78" s="19"/>
      <c r="K78" s="19"/>
      <c r="M78" s="19"/>
      <c r="P78" s="19"/>
      <c r="Q78" s="19"/>
      <c r="R78" s="19"/>
      <c r="S78" s="19"/>
      <c r="T78" s="19"/>
      <c r="U78" s="19"/>
      <c r="V78" s="21"/>
    </row>
    <row r="79" spans="1:22" s="18" customFormat="1" x14ac:dyDescent="0.3">
      <c r="A79" s="19"/>
      <c r="B79" s="19"/>
      <c r="C79" s="19"/>
      <c r="D79" s="19"/>
      <c r="E79" s="19"/>
      <c r="G79" s="19"/>
      <c r="I79" s="19"/>
      <c r="K79" s="19"/>
      <c r="M79" s="19"/>
      <c r="P79" s="19"/>
      <c r="Q79" s="19"/>
      <c r="R79" s="19"/>
      <c r="S79" s="19"/>
      <c r="T79" s="19"/>
      <c r="U79" s="19"/>
      <c r="V79" s="21"/>
    </row>
    <row r="80" spans="1:22" s="18" customFormat="1" x14ac:dyDescent="0.3">
      <c r="A80" s="19"/>
      <c r="B80" s="19"/>
      <c r="C80" s="19"/>
      <c r="D80" s="19"/>
      <c r="E80" s="19"/>
      <c r="G80" s="19"/>
      <c r="I80" s="19"/>
      <c r="K80" s="19"/>
      <c r="M80" s="19"/>
      <c r="P80" s="19"/>
      <c r="Q80" s="19"/>
      <c r="R80" s="19"/>
      <c r="S80" s="19"/>
      <c r="T80" s="19"/>
      <c r="U80" s="19"/>
      <c r="V80" s="21"/>
    </row>
    <row r="81" spans="1:22" s="18" customFormat="1" x14ac:dyDescent="0.3">
      <c r="A81" s="19"/>
      <c r="B81" s="19"/>
      <c r="C81" s="19"/>
      <c r="D81" s="19"/>
      <c r="E81" s="19"/>
      <c r="G81" s="19"/>
      <c r="I81" s="19"/>
      <c r="K81" s="19"/>
      <c r="M81" s="19"/>
      <c r="P81" s="19"/>
      <c r="Q81" s="19"/>
      <c r="R81" s="19"/>
      <c r="S81" s="19"/>
      <c r="T81" s="19"/>
      <c r="U81" s="19"/>
      <c r="V81" s="21"/>
    </row>
    <row r="82" spans="1:22" s="18" customFormat="1" x14ac:dyDescent="0.3">
      <c r="A82" s="19"/>
      <c r="B82" s="19"/>
      <c r="C82" s="19"/>
      <c r="D82" s="19"/>
      <c r="E82" s="19"/>
      <c r="G82" s="19"/>
      <c r="I82" s="19"/>
      <c r="K82" s="19"/>
      <c r="M82" s="19"/>
      <c r="P82" s="19"/>
      <c r="Q82" s="19"/>
      <c r="R82" s="19"/>
      <c r="S82" s="19"/>
      <c r="T82" s="19"/>
      <c r="U82" s="19"/>
      <c r="V82" s="21"/>
    </row>
    <row r="83" spans="1:22" s="18" customFormat="1" x14ac:dyDescent="0.3">
      <c r="A83" s="19"/>
      <c r="B83" s="19"/>
      <c r="C83" s="19"/>
      <c r="D83" s="19"/>
      <c r="E83" s="19"/>
      <c r="G83" s="19"/>
      <c r="I83" s="19"/>
      <c r="K83" s="19"/>
      <c r="M83" s="19"/>
      <c r="P83" s="19"/>
      <c r="Q83" s="19"/>
      <c r="R83" s="19"/>
      <c r="S83" s="19"/>
      <c r="T83" s="19"/>
      <c r="U83" s="19"/>
      <c r="V83" s="21"/>
    </row>
    <row r="84" spans="1:22" s="18" customFormat="1" x14ac:dyDescent="0.3">
      <c r="A84" s="19"/>
      <c r="B84" s="19"/>
      <c r="C84" s="19"/>
      <c r="D84" s="19"/>
      <c r="E84" s="19"/>
      <c r="G84" s="19"/>
      <c r="I84" s="19"/>
      <c r="K84" s="19"/>
      <c r="M84" s="19"/>
      <c r="P84" s="19"/>
      <c r="Q84" s="19"/>
      <c r="R84" s="19"/>
      <c r="S84" s="19"/>
      <c r="T84" s="19"/>
      <c r="U84" s="19"/>
      <c r="V84" s="21"/>
    </row>
    <row r="85" spans="1:22" s="18" customFormat="1" x14ac:dyDescent="0.3">
      <c r="A85" s="19"/>
      <c r="B85" s="19"/>
      <c r="C85" s="19"/>
      <c r="D85" s="19"/>
      <c r="E85" s="19"/>
      <c r="G85" s="19"/>
      <c r="I85" s="19"/>
      <c r="K85" s="19"/>
      <c r="M85" s="19"/>
      <c r="P85" s="19"/>
      <c r="Q85" s="19"/>
      <c r="R85" s="19"/>
      <c r="S85" s="19"/>
      <c r="T85" s="19"/>
      <c r="U85" s="19"/>
      <c r="V85" s="21"/>
    </row>
    <row r="86" spans="1:22" s="18" customFormat="1" x14ac:dyDescent="0.3">
      <c r="A86" s="19"/>
      <c r="B86" s="19"/>
      <c r="C86" s="19"/>
      <c r="D86" s="19"/>
      <c r="E86" s="19"/>
      <c r="G86" s="19"/>
      <c r="I86" s="19"/>
      <c r="K86" s="19"/>
      <c r="M86" s="19"/>
      <c r="P86" s="19"/>
      <c r="Q86" s="19"/>
      <c r="R86" s="19"/>
      <c r="S86" s="19"/>
      <c r="T86" s="19"/>
      <c r="U86" s="19"/>
      <c r="V86" s="21"/>
    </row>
    <row r="87" spans="1:22" s="18" customFormat="1" x14ac:dyDescent="0.3">
      <c r="A87" s="19"/>
      <c r="B87" s="19"/>
      <c r="C87" s="19"/>
      <c r="D87" s="19"/>
      <c r="E87" s="19"/>
      <c r="G87" s="19"/>
      <c r="I87" s="19"/>
      <c r="K87" s="19"/>
      <c r="M87" s="19"/>
      <c r="P87" s="19"/>
      <c r="Q87" s="19"/>
      <c r="R87" s="19"/>
      <c r="S87" s="19"/>
      <c r="T87" s="19"/>
      <c r="U87" s="19"/>
      <c r="V87" s="21"/>
    </row>
    <row r="88" spans="1:22" s="18" customFormat="1" x14ac:dyDescent="0.3">
      <c r="A88" s="19"/>
      <c r="B88" s="19"/>
      <c r="C88" s="19"/>
      <c r="D88" s="19"/>
      <c r="E88" s="19"/>
      <c r="G88" s="19"/>
      <c r="I88" s="19"/>
      <c r="K88" s="19"/>
      <c r="M88" s="19"/>
      <c r="P88" s="19"/>
      <c r="Q88" s="19"/>
      <c r="R88" s="19"/>
      <c r="S88" s="19"/>
      <c r="T88" s="19"/>
      <c r="U88" s="19"/>
      <c r="V88" s="21"/>
    </row>
    <row r="89" spans="1:22" s="18" customFormat="1" x14ac:dyDescent="0.3">
      <c r="A89" s="19"/>
      <c r="B89" s="19"/>
      <c r="C89" s="19"/>
      <c r="D89" s="19"/>
      <c r="E89" s="19"/>
      <c r="G89" s="19"/>
      <c r="I89" s="19"/>
      <c r="K89" s="19"/>
      <c r="M89" s="19"/>
      <c r="P89" s="19"/>
      <c r="Q89" s="19"/>
      <c r="R89" s="19"/>
      <c r="S89" s="19"/>
      <c r="T89" s="19"/>
      <c r="U89" s="19"/>
      <c r="V89" s="21"/>
    </row>
    <row r="90" spans="1:22" s="18" customFormat="1" x14ac:dyDescent="0.3">
      <c r="A90" s="19"/>
      <c r="B90" s="19"/>
      <c r="C90" s="19"/>
      <c r="D90" s="19"/>
      <c r="E90" s="19"/>
      <c r="G90" s="19"/>
      <c r="I90" s="19"/>
      <c r="K90" s="19"/>
      <c r="M90" s="19"/>
      <c r="P90" s="19"/>
      <c r="Q90" s="19"/>
      <c r="R90" s="19"/>
      <c r="S90" s="19"/>
      <c r="T90" s="19"/>
      <c r="U90" s="19"/>
      <c r="V90" s="21"/>
    </row>
    <row r="91" spans="1:22" s="18" customFormat="1" x14ac:dyDescent="0.3">
      <c r="A91" s="19"/>
      <c r="B91" s="19"/>
      <c r="C91" s="19"/>
      <c r="D91" s="19"/>
      <c r="E91" s="19"/>
      <c r="G91" s="19"/>
      <c r="I91" s="19"/>
      <c r="K91" s="19"/>
      <c r="M91" s="19"/>
      <c r="P91" s="19"/>
      <c r="Q91" s="19"/>
      <c r="R91" s="19"/>
      <c r="S91" s="19"/>
      <c r="T91" s="19"/>
      <c r="U91" s="19"/>
      <c r="V91" s="21"/>
    </row>
    <row r="92" spans="1:22" s="18" customFormat="1" x14ac:dyDescent="0.3">
      <c r="A92" s="19"/>
      <c r="B92" s="19"/>
      <c r="C92" s="19"/>
      <c r="D92" s="19"/>
      <c r="E92" s="19"/>
      <c r="G92" s="19"/>
      <c r="I92" s="19"/>
      <c r="K92" s="19"/>
      <c r="M92" s="19"/>
      <c r="P92" s="19"/>
      <c r="Q92" s="19"/>
      <c r="R92" s="19"/>
      <c r="S92" s="19"/>
      <c r="T92" s="19"/>
      <c r="U92" s="19"/>
      <c r="V92" s="21"/>
    </row>
    <row r="93" spans="1:22" s="18" customFormat="1" x14ac:dyDescent="0.3">
      <c r="A93" s="19"/>
      <c r="B93" s="19"/>
      <c r="C93" s="19"/>
      <c r="D93" s="19"/>
      <c r="E93" s="19"/>
      <c r="G93" s="19"/>
      <c r="I93" s="19"/>
      <c r="K93" s="19"/>
      <c r="M93" s="19"/>
      <c r="P93" s="19"/>
      <c r="Q93" s="19"/>
      <c r="R93" s="19"/>
      <c r="S93" s="19"/>
      <c r="T93" s="19"/>
      <c r="U93" s="19"/>
      <c r="V93" s="21"/>
    </row>
  </sheetData>
  <dataConsolidate/>
  <mergeCells count="34">
    <mergeCell ref="J7:K7"/>
    <mergeCell ref="N7:N8"/>
    <mergeCell ref="U7:U8"/>
    <mergeCell ref="V7:V8"/>
    <mergeCell ref="D7:D8"/>
    <mergeCell ref="E7:E8"/>
    <mergeCell ref="P7:P8"/>
    <mergeCell ref="T7:T8"/>
    <mergeCell ref="Q7:Q8"/>
    <mergeCell ref="R7:R8"/>
    <mergeCell ref="S7:S8"/>
    <mergeCell ref="O7:O8"/>
    <mergeCell ref="A6:V6"/>
    <mergeCell ref="A1:A4"/>
    <mergeCell ref="V2:V3"/>
    <mergeCell ref="B4:T4"/>
    <mergeCell ref="B1:U3"/>
    <mergeCell ref="A5:V5"/>
    <mergeCell ref="A35:A38"/>
    <mergeCell ref="B35:B38"/>
    <mergeCell ref="L7:M7"/>
    <mergeCell ref="A24:A28"/>
    <mergeCell ref="B24:B28"/>
    <mergeCell ref="A29:A33"/>
    <mergeCell ref="B29:B33"/>
    <mergeCell ref="A10:A14"/>
    <mergeCell ref="B11:B14"/>
    <mergeCell ref="A15:A16"/>
    <mergeCell ref="A21:A22"/>
    <mergeCell ref="A7:A8"/>
    <mergeCell ref="B7:B8"/>
    <mergeCell ref="C7:C8"/>
    <mergeCell ref="F7:G7"/>
    <mergeCell ref="H7:I7"/>
  </mergeCells>
  <conditionalFormatting sqref="Q23:S23">
    <cfRule type="containsBlanks" dxfId="15" priority="9">
      <formula>LEN(TRIM(Q23))=0</formula>
    </cfRule>
  </conditionalFormatting>
  <conditionalFormatting sqref="Q22:S22">
    <cfRule type="containsBlanks" dxfId="14" priority="12">
      <formula>LEN(TRIM(Q22))=0</formula>
    </cfRule>
  </conditionalFormatting>
  <conditionalFormatting sqref="Q21:S21">
    <cfRule type="containsBlanks" dxfId="13" priority="10">
      <formula>LEN(TRIM(Q21))=0</formula>
    </cfRule>
  </conditionalFormatting>
  <conditionalFormatting sqref="S20">
    <cfRule type="containsBlanks" dxfId="12" priority="8">
      <formula>LEN(TRIM(S20))=0</formula>
    </cfRule>
  </conditionalFormatting>
  <conditionalFormatting sqref="P21">
    <cfRule type="containsBlanks" dxfId="11" priority="4">
      <formula>LEN(TRIM(P21))=0</formula>
    </cfRule>
  </conditionalFormatting>
  <conditionalFormatting sqref="P20">
    <cfRule type="containsBlanks" dxfId="10" priority="3">
      <formula>LEN(TRIM(P20))=0</formula>
    </cfRule>
  </conditionalFormatting>
  <conditionalFormatting sqref="O21">
    <cfRule type="containsBlanks" dxfId="9" priority="1">
      <formula>LEN(TRIM(O21))=0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WZT121"/>
  <sheetViews>
    <sheetView showGridLines="0" zoomScale="60" zoomScaleNormal="60" zoomScaleSheetLayoutView="75" zoomScalePageLayoutView="75" workbookViewId="0">
      <selection sqref="A1:A4"/>
    </sheetView>
  </sheetViews>
  <sheetFormatPr baseColWidth="10" defaultRowHeight="13.8" x14ac:dyDescent="0.3"/>
  <cols>
    <col min="1" max="1" width="35.6640625" style="11" customWidth="1"/>
    <col min="2" max="2" width="26.109375" style="11" customWidth="1"/>
    <col min="3" max="3" width="29.109375" style="11" customWidth="1"/>
    <col min="4" max="4" width="18.6640625" style="11" customWidth="1"/>
    <col min="5" max="5" width="20.5546875" style="11" bestFit="1" customWidth="1"/>
    <col min="6" max="6" width="20.109375" style="11" bestFit="1" customWidth="1"/>
    <col min="7" max="7" width="69.5546875" style="11" customWidth="1"/>
    <col min="8" max="8" width="19.6640625" style="11" hidden="1" customWidth="1"/>
    <col min="9" max="9" width="40.6640625" style="11" hidden="1" customWidth="1"/>
    <col min="10" max="10" width="20.109375" style="11" hidden="1" customWidth="1"/>
    <col min="11" max="11" width="40.6640625" style="11" hidden="1" customWidth="1"/>
    <col min="12" max="12" width="20.109375" style="11" hidden="1" customWidth="1"/>
    <col min="13" max="13" width="40.6640625" style="11" hidden="1" customWidth="1"/>
    <col min="14" max="14" width="20.109375" style="10" bestFit="1" customWidth="1"/>
    <col min="15" max="15" width="20.109375" style="10" customWidth="1"/>
    <col min="16" max="16" width="18.6640625" style="11" customWidth="1"/>
    <col min="17" max="17" width="21.88671875" style="11" bestFit="1" customWidth="1"/>
    <col min="18" max="18" width="22.33203125" style="11" bestFit="1" customWidth="1"/>
    <col min="19" max="19" width="26.88671875" style="11" bestFit="1" customWidth="1"/>
    <col min="20" max="20" width="25.109375" style="11" customWidth="1"/>
    <col min="21" max="21" width="31.33203125" style="11" customWidth="1"/>
    <col min="22" max="22" width="20.6640625" style="12" customWidth="1"/>
    <col min="23" max="16242" width="11.44140625" style="10"/>
    <col min="16243" max="16243" width="8.6640625" style="10" customWidth="1"/>
    <col min="16244" max="16384" width="19.6640625" style="10" customWidth="1"/>
  </cols>
  <sheetData>
    <row r="1" spans="1:22 16244:16244" s="1" customFormat="1" ht="15" customHeight="1" x14ac:dyDescent="0.3">
      <c r="A1" s="345"/>
      <c r="B1" s="317" t="s">
        <v>0</v>
      </c>
      <c r="C1" s="318"/>
      <c r="D1" s="318"/>
      <c r="E1" s="318"/>
      <c r="F1" s="318"/>
      <c r="G1" s="318"/>
      <c r="H1" s="318"/>
      <c r="I1" s="318"/>
      <c r="J1" s="318"/>
      <c r="K1" s="318"/>
      <c r="L1" s="318"/>
      <c r="M1" s="318"/>
      <c r="N1" s="318"/>
      <c r="O1" s="318"/>
      <c r="P1" s="318"/>
      <c r="Q1" s="318"/>
      <c r="R1" s="318"/>
      <c r="S1" s="318"/>
      <c r="T1" s="318"/>
      <c r="U1" s="319"/>
      <c r="V1" s="369" t="s">
        <v>683</v>
      </c>
      <c r="WZT1" s="1" t="s">
        <v>1</v>
      </c>
    </row>
    <row r="2" spans="1:22 16244:16244" s="2" customFormat="1" ht="15" customHeight="1" x14ac:dyDescent="0.3">
      <c r="A2" s="346"/>
      <c r="B2" s="320"/>
      <c r="C2" s="321"/>
      <c r="D2" s="321"/>
      <c r="E2" s="321"/>
      <c r="F2" s="321"/>
      <c r="G2" s="321"/>
      <c r="H2" s="321"/>
      <c r="I2" s="321"/>
      <c r="J2" s="321"/>
      <c r="K2" s="321"/>
      <c r="L2" s="321"/>
      <c r="M2" s="321"/>
      <c r="N2" s="321"/>
      <c r="O2" s="321"/>
      <c r="P2" s="321"/>
      <c r="Q2" s="321"/>
      <c r="R2" s="321"/>
      <c r="S2" s="321"/>
      <c r="T2" s="321"/>
      <c r="U2" s="322"/>
      <c r="V2" s="454" t="s">
        <v>675</v>
      </c>
    </row>
    <row r="3" spans="1:22 16244:16244" s="1" customFormat="1" ht="32.4" customHeight="1" x14ac:dyDescent="0.3">
      <c r="A3" s="346"/>
      <c r="B3" s="323"/>
      <c r="C3" s="324"/>
      <c r="D3" s="324"/>
      <c r="E3" s="324"/>
      <c r="F3" s="324"/>
      <c r="G3" s="324"/>
      <c r="H3" s="324"/>
      <c r="I3" s="324"/>
      <c r="J3" s="324"/>
      <c r="K3" s="324"/>
      <c r="L3" s="324"/>
      <c r="M3" s="324"/>
      <c r="N3" s="324"/>
      <c r="O3" s="324"/>
      <c r="P3" s="324"/>
      <c r="Q3" s="324"/>
      <c r="R3" s="324"/>
      <c r="S3" s="324"/>
      <c r="T3" s="324"/>
      <c r="U3" s="325"/>
      <c r="V3" s="455"/>
      <c r="WZT3" s="1" t="s">
        <v>2</v>
      </c>
    </row>
    <row r="4" spans="1:22 16244:16244" s="1" customFormat="1" ht="22.8" customHeight="1" x14ac:dyDescent="0.3">
      <c r="A4" s="347"/>
      <c r="B4" s="337" t="s">
        <v>3</v>
      </c>
      <c r="C4" s="338"/>
      <c r="D4" s="338"/>
      <c r="E4" s="338"/>
      <c r="F4" s="338"/>
      <c r="G4" s="338"/>
      <c r="H4" s="338"/>
      <c r="I4" s="338"/>
      <c r="J4" s="338"/>
      <c r="K4" s="338"/>
      <c r="L4" s="338"/>
      <c r="M4" s="338"/>
      <c r="N4" s="338"/>
      <c r="O4" s="338"/>
      <c r="P4" s="338"/>
      <c r="Q4" s="338"/>
      <c r="R4" s="338"/>
      <c r="S4" s="338"/>
      <c r="T4" s="339"/>
      <c r="U4" s="3" t="s">
        <v>4</v>
      </c>
      <c r="V4" s="227">
        <v>4</v>
      </c>
    </row>
    <row r="5" spans="1:22 16244:16244" s="16" customFormat="1" ht="32.25" customHeight="1" x14ac:dyDescent="0.3">
      <c r="A5" s="327" t="s">
        <v>627</v>
      </c>
      <c r="B5" s="327"/>
      <c r="C5" s="327"/>
      <c r="D5" s="327"/>
      <c r="E5" s="327"/>
      <c r="F5" s="327"/>
      <c r="G5" s="327"/>
      <c r="H5" s="327"/>
      <c r="I5" s="327"/>
      <c r="J5" s="327"/>
      <c r="K5" s="327"/>
      <c r="L5" s="327"/>
      <c r="M5" s="327"/>
      <c r="N5" s="327"/>
      <c r="O5" s="327"/>
      <c r="P5" s="327"/>
      <c r="Q5" s="327"/>
      <c r="R5" s="327"/>
      <c r="S5" s="327"/>
      <c r="T5" s="327"/>
      <c r="U5" s="327"/>
      <c r="V5" s="327"/>
    </row>
    <row r="6" spans="1:22 16244:16244" s="4" customFormat="1" ht="9.75" customHeight="1" thickBot="1" x14ac:dyDescent="0.35">
      <c r="A6" s="473"/>
      <c r="B6" s="473"/>
      <c r="C6" s="473"/>
      <c r="D6" s="473"/>
      <c r="E6" s="473"/>
      <c r="F6" s="473"/>
      <c r="G6" s="473"/>
      <c r="H6" s="473"/>
      <c r="I6" s="473"/>
      <c r="J6" s="473"/>
      <c r="K6" s="473"/>
      <c r="L6" s="473"/>
      <c r="M6" s="473"/>
      <c r="N6" s="473"/>
      <c r="O6" s="473"/>
      <c r="P6" s="473"/>
      <c r="Q6" s="473"/>
      <c r="R6" s="473"/>
      <c r="S6" s="473"/>
      <c r="T6" s="473"/>
      <c r="U6" s="473"/>
      <c r="V6" s="474"/>
    </row>
    <row r="7" spans="1:22 16244:16244" s="17" customFormat="1" ht="18" customHeight="1" x14ac:dyDescent="0.3">
      <c r="A7" s="475" t="s">
        <v>5</v>
      </c>
      <c r="B7" s="476" t="s">
        <v>6</v>
      </c>
      <c r="C7" s="476" t="s">
        <v>7</v>
      </c>
      <c r="D7" s="380" t="s">
        <v>8</v>
      </c>
      <c r="E7" s="380" t="s">
        <v>221</v>
      </c>
      <c r="F7" s="405" t="s">
        <v>556</v>
      </c>
      <c r="G7" s="406"/>
      <c r="H7" s="405" t="s">
        <v>557</v>
      </c>
      <c r="I7" s="406"/>
      <c r="J7" s="405" t="s">
        <v>558</v>
      </c>
      <c r="K7" s="406"/>
      <c r="L7" s="405" t="s">
        <v>559</v>
      </c>
      <c r="M7" s="406"/>
      <c r="N7" s="407" t="s">
        <v>560</v>
      </c>
      <c r="O7" s="380" t="s">
        <v>561</v>
      </c>
      <c r="P7" s="380" t="s">
        <v>220</v>
      </c>
      <c r="Q7" s="380" t="s">
        <v>221</v>
      </c>
      <c r="R7" s="476" t="s">
        <v>222</v>
      </c>
      <c r="S7" s="380" t="s">
        <v>9</v>
      </c>
      <c r="T7" s="379" t="s">
        <v>563</v>
      </c>
      <c r="U7" s="380" t="s">
        <v>562</v>
      </c>
      <c r="V7" s="381" t="s">
        <v>10</v>
      </c>
    </row>
    <row r="8" spans="1:22 16244:16244" s="17" customFormat="1" ht="18" customHeight="1" x14ac:dyDescent="0.3">
      <c r="A8" s="477"/>
      <c r="B8" s="344"/>
      <c r="C8" s="344"/>
      <c r="D8" s="334"/>
      <c r="E8" s="334"/>
      <c r="F8" s="221" t="s">
        <v>161</v>
      </c>
      <c r="G8" s="221" t="s">
        <v>162</v>
      </c>
      <c r="H8" s="221" t="s">
        <v>161</v>
      </c>
      <c r="I8" s="221" t="s">
        <v>162</v>
      </c>
      <c r="J8" s="221" t="s">
        <v>161</v>
      </c>
      <c r="K8" s="221" t="s">
        <v>162</v>
      </c>
      <c r="L8" s="221" t="s">
        <v>161</v>
      </c>
      <c r="M8" s="221" t="s">
        <v>162</v>
      </c>
      <c r="N8" s="332"/>
      <c r="O8" s="334"/>
      <c r="P8" s="334"/>
      <c r="Q8" s="334"/>
      <c r="R8" s="344"/>
      <c r="S8" s="334"/>
      <c r="T8" s="335"/>
      <c r="U8" s="334"/>
      <c r="V8" s="383"/>
    </row>
    <row r="9" spans="1:22 16244:16244" s="8" customFormat="1" ht="69" x14ac:dyDescent="0.3">
      <c r="A9" s="384" t="s">
        <v>101</v>
      </c>
      <c r="B9" s="224" t="s">
        <v>102</v>
      </c>
      <c r="C9" s="224" t="s">
        <v>103</v>
      </c>
      <c r="D9" s="224" t="s">
        <v>12</v>
      </c>
      <c r="E9" s="224">
        <f>Q9</f>
        <v>10</v>
      </c>
      <c r="F9" s="207">
        <v>0</v>
      </c>
      <c r="G9" s="230" t="s">
        <v>580</v>
      </c>
      <c r="H9" s="229"/>
      <c r="I9" s="241"/>
      <c r="J9" s="229"/>
      <c r="K9" s="241"/>
      <c r="L9" s="229"/>
      <c r="M9" s="241"/>
      <c r="N9" s="207">
        <f>F9</f>
        <v>0</v>
      </c>
      <c r="O9" s="224">
        <v>10</v>
      </c>
      <c r="P9" s="224">
        <v>10</v>
      </c>
      <c r="Q9" s="224">
        <v>10</v>
      </c>
      <c r="R9" s="224">
        <v>10</v>
      </c>
      <c r="S9" s="224">
        <v>40</v>
      </c>
      <c r="T9" s="229">
        <v>21</v>
      </c>
      <c r="U9" s="36">
        <f>T9/S9</f>
        <v>0.52500000000000002</v>
      </c>
      <c r="V9" s="413"/>
    </row>
    <row r="10" spans="1:22 16244:16244" s="8" customFormat="1" ht="96.6" x14ac:dyDescent="0.3">
      <c r="A10" s="384" t="s">
        <v>468</v>
      </c>
      <c r="B10" s="224" t="s">
        <v>102</v>
      </c>
      <c r="C10" s="224" t="s">
        <v>103</v>
      </c>
      <c r="D10" s="224" t="s">
        <v>12</v>
      </c>
      <c r="E10" s="224">
        <f t="shared" ref="E10:E13" si="0">Q10</f>
        <v>2</v>
      </c>
      <c r="F10" s="207">
        <v>0</v>
      </c>
      <c r="G10" s="230" t="s">
        <v>580</v>
      </c>
      <c r="H10" s="229"/>
      <c r="I10" s="241"/>
      <c r="J10" s="229"/>
      <c r="K10" s="241"/>
      <c r="L10" s="229"/>
      <c r="M10" s="241"/>
      <c r="N10" s="207">
        <f>F10</f>
        <v>0</v>
      </c>
      <c r="O10" s="229">
        <v>1</v>
      </c>
      <c r="P10" s="224">
        <v>2</v>
      </c>
      <c r="Q10" s="224">
        <v>2</v>
      </c>
      <c r="R10" s="224">
        <v>2</v>
      </c>
      <c r="S10" s="224">
        <v>7</v>
      </c>
      <c r="T10" s="229">
        <v>6</v>
      </c>
      <c r="U10" s="36">
        <f t="shared" ref="U10:U13" si="1">T10/S10</f>
        <v>0.8571428571428571</v>
      </c>
      <c r="V10" s="412"/>
    </row>
    <row r="11" spans="1:22 16244:16244" s="8" customFormat="1" ht="199.2" customHeight="1" x14ac:dyDescent="0.3">
      <c r="A11" s="384" t="s">
        <v>104</v>
      </c>
      <c r="B11" s="224" t="s">
        <v>15</v>
      </c>
      <c r="C11" s="224" t="s">
        <v>105</v>
      </c>
      <c r="D11" s="224" t="s">
        <v>12</v>
      </c>
      <c r="E11" s="224">
        <f t="shared" si="0"/>
        <v>1</v>
      </c>
      <c r="F11" s="207">
        <v>0</v>
      </c>
      <c r="G11" s="164" t="s">
        <v>604</v>
      </c>
      <c r="H11" s="236">
        <v>0.15</v>
      </c>
      <c r="I11" s="272"/>
      <c r="J11" s="271"/>
      <c r="K11" s="272"/>
      <c r="L11" s="271"/>
      <c r="M11" s="272"/>
      <c r="N11" s="207">
        <f t="shared" ref="N11:N13" si="2">F11</f>
        <v>0</v>
      </c>
      <c r="O11" s="224">
        <v>1</v>
      </c>
      <c r="P11" s="224">
        <v>1</v>
      </c>
      <c r="Q11" s="224">
        <v>1</v>
      </c>
      <c r="R11" s="224">
        <v>1</v>
      </c>
      <c r="S11" s="224">
        <v>4</v>
      </c>
      <c r="T11" s="440">
        <v>1</v>
      </c>
      <c r="U11" s="36">
        <f t="shared" si="1"/>
        <v>0.25</v>
      </c>
      <c r="V11" s="411"/>
    </row>
    <row r="12" spans="1:22 16244:16244" s="8" customFormat="1" ht="165.6" x14ac:dyDescent="0.3">
      <c r="A12" s="478" t="s">
        <v>106</v>
      </c>
      <c r="B12" s="342" t="s">
        <v>25</v>
      </c>
      <c r="C12" s="166" t="s">
        <v>107</v>
      </c>
      <c r="D12" s="224" t="s">
        <v>108</v>
      </c>
      <c r="E12" s="468">
        <f t="shared" si="0"/>
        <v>30000000000</v>
      </c>
      <c r="F12" s="469">
        <f>21607789924+912400452</f>
        <v>22520190376</v>
      </c>
      <c r="G12" s="438" t="s">
        <v>669</v>
      </c>
      <c r="H12" s="469"/>
      <c r="I12" s="438"/>
      <c r="J12" s="469"/>
      <c r="K12" s="438"/>
      <c r="L12" s="469"/>
      <c r="M12" s="438"/>
      <c r="N12" s="207">
        <f t="shared" si="2"/>
        <v>22520190376</v>
      </c>
      <c r="O12" s="469">
        <v>10000000000</v>
      </c>
      <c r="P12" s="472">
        <v>20000000000</v>
      </c>
      <c r="Q12" s="468">
        <v>30000000000</v>
      </c>
      <c r="R12" s="468">
        <v>40000000000</v>
      </c>
      <c r="S12" s="468">
        <v>40000000000</v>
      </c>
      <c r="T12" s="470">
        <f>N12</f>
        <v>22520190376</v>
      </c>
      <c r="U12" s="36">
        <f t="shared" si="1"/>
        <v>0.56300475940000005</v>
      </c>
      <c r="V12" s="412"/>
    </row>
    <row r="13" spans="1:22 16244:16244" s="8" customFormat="1" ht="97.2" thickBot="1" x14ac:dyDescent="0.35">
      <c r="A13" s="479"/>
      <c r="B13" s="480"/>
      <c r="C13" s="481" t="s">
        <v>109</v>
      </c>
      <c r="D13" s="392" t="s">
        <v>19</v>
      </c>
      <c r="E13" s="392">
        <f t="shared" si="0"/>
        <v>150</v>
      </c>
      <c r="F13" s="482">
        <v>107</v>
      </c>
      <c r="G13" s="483" t="s">
        <v>670</v>
      </c>
      <c r="H13" s="482"/>
      <c r="I13" s="483"/>
      <c r="J13" s="482"/>
      <c r="K13" s="483"/>
      <c r="L13" s="482"/>
      <c r="M13" s="483"/>
      <c r="N13" s="394">
        <f t="shared" si="2"/>
        <v>107</v>
      </c>
      <c r="O13" s="482">
        <v>70</v>
      </c>
      <c r="P13" s="484">
        <v>100</v>
      </c>
      <c r="Q13" s="484">
        <v>150</v>
      </c>
      <c r="R13" s="484">
        <v>200</v>
      </c>
      <c r="S13" s="392">
        <v>200</v>
      </c>
      <c r="T13" s="485">
        <f>N13</f>
        <v>107</v>
      </c>
      <c r="U13" s="398">
        <f t="shared" si="1"/>
        <v>0.53500000000000003</v>
      </c>
      <c r="V13" s="452"/>
    </row>
    <row r="14" spans="1:22 16244:16244" s="8" customFormat="1" x14ac:dyDescent="0.3">
      <c r="A14" s="20"/>
      <c r="B14" s="20"/>
      <c r="C14" s="20"/>
      <c r="D14" s="20"/>
      <c r="E14" s="20"/>
      <c r="F14" s="20"/>
      <c r="G14" s="20"/>
      <c r="H14" s="20"/>
      <c r="I14" s="20"/>
      <c r="J14" s="20"/>
      <c r="K14" s="20"/>
      <c r="L14" s="20"/>
      <c r="M14" s="20"/>
      <c r="P14" s="20"/>
      <c r="Q14" s="20"/>
      <c r="R14" s="20"/>
      <c r="S14" s="20"/>
      <c r="T14" s="20"/>
    </row>
    <row r="15" spans="1:22 16244:16244" s="18" customFormat="1" x14ac:dyDescent="0.3">
      <c r="A15" s="19"/>
      <c r="B15" s="19"/>
      <c r="C15" s="19"/>
      <c r="D15" s="19"/>
      <c r="E15" s="19"/>
      <c r="F15" s="19"/>
      <c r="G15" s="19"/>
      <c r="H15" s="19"/>
      <c r="I15" s="19"/>
      <c r="J15" s="19"/>
      <c r="K15" s="19"/>
      <c r="L15" s="19"/>
      <c r="M15" s="19"/>
      <c r="P15" s="19"/>
      <c r="Q15" s="19"/>
      <c r="R15" s="19"/>
      <c r="S15" s="19"/>
      <c r="T15" s="21"/>
    </row>
    <row r="16" spans="1:22 16244:16244" s="18" customFormat="1" x14ac:dyDescent="0.3">
      <c r="A16" s="19"/>
      <c r="B16" s="19"/>
      <c r="C16" s="19"/>
      <c r="D16" s="19"/>
      <c r="E16" s="19"/>
      <c r="F16" s="19"/>
      <c r="G16" s="19"/>
      <c r="H16" s="19"/>
      <c r="I16" s="19"/>
      <c r="J16" s="19"/>
      <c r="K16" s="19"/>
      <c r="L16" s="19"/>
      <c r="M16" s="19"/>
      <c r="P16" s="19"/>
      <c r="Q16" s="19"/>
      <c r="R16" s="19"/>
      <c r="S16" s="19"/>
      <c r="T16" s="21"/>
    </row>
    <row r="17" spans="1:20" s="18" customFormat="1" x14ac:dyDescent="0.3">
      <c r="A17" s="19"/>
      <c r="B17" s="19"/>
      <c r="C17" s="19"/>
      <c r="D17" s="19"/>
      <c r="E17" s="19"/>
      <c r="F17" s="19"/>
      <c r="G17" s="19"/>
      <c r="H17" s="19"/>
      <c r="I17" s="19"/>
      <c r="J17" s="19"/>
      <c r="K17" s="19"/>
      <c r="L17" s="19"/>
      <c r="M17" s="19"/>
      <c r="P17" s="19"/>
      <c r="Q17" s="19"/>
      <c r="R17" s="19"/>
      <c r="S17" s="19"/>
      <c r="T17" s="21"/>
    </row>
    <row r="18" spans="1:20" s="18" customFormat="1" x14ac:dyDescent="0.3">
      <c r="A18" s="19"/>
      <c r="B18" s="19"/>
      <c r="C18" s="19"/>
      <c r="D18" s="19"/>
      <c r="E18" s="19"/>
      <c r="F18" s="19"/>
      <c r="G18" s="19"/>
      <c r="H18" s="19"/>
      <c r="I18" s="19"/>
      <c r="J18" s="19"/>
      <c r="K18" s="19"/>
      <c r="L18" s="19"/>
      <c r="M18" s="19"/>
      <c r="P18" s="19"/>
      <c r="Q18" s="19"/>
      <c r="R18" s="19"/>
      <c r="S18" s="19"/>
      <c r="T18" s="21"/>
    </row>
    <row r="19" spans="1:20" s="18" customFormat="1" x14ac:dyDescent="0.3">
      <c r="A19" s="19"/>
      <c r="B19" s="19"/>
      <c r="C19" s="19"/>
      <c r="D19" s="19"/>
      <c r="E19" s="19"/>
      <c r="F19" s="19"/>
      <c r="G19" s="19"/>
      <c r="H19" s="19"/>
      <c r="I19" s="19"/>
      <c r="J19" s="19"/>
      <c r="K19" s="19"/>
      <c r="L19" s="19"/>
      <c r="M19" s="19"/>
      <c r="P19" s="19"/>
      <c r="Q19" s="19"/>
      <c r="R19" s="19"/>
      <c r="S19" s="19"/>
      <c r="T19" s="21"/>
    </row>
    <row r="20" spans="1:20" s="18" customFormat="1" x14ac:dyDescent="0.3">
      <c r="A20" s="19"/>
      <c r="B20" s="19"/>
      <c r="C20" s="19"/>
      <c r="D20" s="19"/>
      <c r="E20" s="19"/>
      <c r="F20" s="19"/>
      <c r="G20" s="19"/>
      <c r="H20" s="19"/>
      <c r="I20" s="19"/>
      <c r="J20" s="19"/>
      <c r="K20" s="19"/>
      <c r="L20" s="19"/>
      <c r="M20" s="19"/>
      <c r="P20" s="19"/>
      <c r="Q20" s="19"/>
      <c r="R20" s="19"/>
      <c r="S20" s="19"/>
      <c r="T20" s="21"/>
    </row>
    <row r="21" spans="1:20" s="18" customFormat="1" x14ac:dyDescent="0.3">
      <c r="A21" s="19"/>
      <c r="B21" s="19"/>
      <c r="C21" s="19"/>
      <c r="D21" s="19"/>
      <c r="E21" s="19"/>
      <c r="F21" s="19"/>
      <c r="G21" s="19"/>
      <c r="H21" s="19"/>
      <c r="I21" s="19"/>
      <c r="J21" s="19"/>
      <c r="K21" s="19"/>
      <c r="L21" s="19"/>
      <c r="M21" s="19"/>
      <c r="P21" s="19"/>
      <c r="Q21" s="19"/>
      <c r="R21" s="19"/>
      <c r="S21" s="19"/>
      <c r="T21" s="21"/>
    </row>
    <row r="22" spans="1:20" s="18" customFormat="1" x14ac:dyDescent="0.3">
      <c r="A22" s="19"/>
      <c r="B22" s="19"/>
      <c r="C22" s="19"/>
      <c r="D22" s="19"/>
      <c r="E22" s="19"/>
      <c r="F22" s="19"/>
      <c r="G22" s="19"/>
      <c r="H22" s="19"/>
      <c r="I22" s="19"/>
      <c r="J22" s="19"/>
      <c r="K22" s="19"/>
      <c r="L22" s="19"/>
      <c r="M22" s="19"/>
      <c r="P22" s="19"/>
      <c r="Q22" s="19"/>
      <c r="R22" s="19"/>
      <c r="S22" s="19"/>
      <c r="T22" s="21"/>
    </row>
    <row r="23" spans="1:20" s="18" customFormat="1" x14ac:dyDescent="0.3">
      <c r="A23" s="19"/>
      <c r="B23" s="19"/>
      <c r="C23" s="19"/>
      <c r="D23" s="19"/>
      <c r="E23" s="19"/>
      <c r="F23" s="19"/>
      <c r="G23" s="19"/>
      <c r="H23" s="19"/>
      <c r="I23" s="19"/>
      <c r="J23" s="19"/>
      <c r="K23" s="19"/>
      <c r="L23" s="19"/>
      <c r="M23" s="19"/>
      <c r="P23" s="19"/>
      <c r="Q23" s="19"/>
      <c r="R23" s="19"/>
      <c r="S23" s="19"/>
      <c r="T23" s="21"/>
    </row>
    <row r="24" spans="1:20" s="18" customFormat="1" x14ac:dyDescent="0.3">
      <c r="A24" s="19"/>
      <c r="B24" s="19"/>
      <c r="C24" s="19"/>
      <c r="D24" s="19"/>
      <c r="E24" s="19"/>
      <c r="F24" s="19"/>
      <c r="G24" s="19"/>
      <c r="H24" s="19"/>
      <c r="I24" s="19"/>
      <c r="J24" s="19"/>
      <c r="K24" s="19"/>
      <c r="L24" s="19"/>
      <c r="M24" s="19"/>
      <c r="P24" s="19"/>
      <c r="Q24" s="19"/>
      <c r="R24" s="19"/>
      <c r="S24" s="19"/>
      <c r="T24" s="21"/>
    </row>
    <row r="25" spans="1:20" s="18" customFormat="1" x14ac:dyDescent="0.3">
      <c r="A25" s="19"/>
      <c r="B25" s="19"/>
      <c r="C25" s="19"/>
      <c r="D25" s="19"/>
      <c r="E25" s="19"/>
      <c r="F25" s="19"/>
      <c r="G25" s="19"/>
      <c r="H25" s="19"/>
      <c r="I25" s="19"/>
      <c r="J25" s="19"/>
      <c r="K25" s="19"/>
      <c r="L25" s="19"/>
      <c r="M25" s="19"/>
      <c r="P25" s="19"/>
      <c r="Q25" s="19"/>
      <c r="R25" s="19"/>
      <c r="S25" s="19"/>
      <c r="T25" s="21"/>
    </row>
    <row r="26" spans="1:20" s="18" customFormat="1" x14ac:dyDescent="0.3">
      <c r="A26" s="19"/>
      <c r="B26" s="19"/>
      <c r="C26" s="19"/>
      <c r="D26" s="19"/>
      <c r="E26" s="19"/>
      <c r="F26" s="19"/>
      <c r="G26" s="19"/>
      <c r="H26" s="19"/>
      <c r="I26" s="19"/>
      <c r="J26" s="19"/>
      <c r="K26" s="19"/>
      <c r="L26" s="19"/>
      <c r="M26" s="19"/>
      <c r="P26" s="19"/>
      <c r="Q26" s="19"/>
      <c r="R26" s="19"/>
      <c r="S26" s="19"/>
      <c r="T26" s="21"/>
    </row>
    <row r="27" spans="1:20" s="18" customFormat="1" x14ac:dyDescent="0.3">
      <c r="A27" s="19"/>
      <c r="B27" s="19"/>
      <c r="C27" s="19"/>
      <c r="D27" s="19"/>
      <c r="E27" s="19"/>
      <c r="F27" s="19"/>
      <c r="G27" s="19"/>
      <c r="H27" s="19"/>
      <c r="I27" s="19"/>
      <c r="J27" s="19"/>
      <c r="K27" s="19"/>
      <c r="L27" s="19"/>
      <c r="M27" s="19"/>
      <c r="P27" s="19"/>
      <c r="Q27" s="19"/>
      <c r="R27" s="19"/>
      <c r="S27" s="19"/>
      <c r="T27" s="21"/>
    </row>
    <row r="28" spans="1:20" s="18" customFormat="1" x14ac:dyDescent="0.3">
      <c r="A28" s="19"/>
      <c r="B28" s="19"/>
      <c r="C28" s="19"/>
      <c r="D28" s="19"/>
      <c r="E28" s="19"/>
      <c r="F28" s="19"/>
      <c r="G28" s="19"/>
      <c r="H28" s="19"/>
      <c r="I28" s="19"/>
      <c r="J28" s="19"/>
      <c r="K28" s="19"/>
      <c r="L28" s="19"/>
      <c r="M28" s="19"/>
      <c r="P28" s="19"/>
      <c r="Q28" s="19"/>
      <c r="R28" s="19"/>
      <c r="S28" s="19"/>
      <c r="T28" s="21"/>
    </row>
    <row r="29" spans="1:20" s="18" customFormat="1" x14ac:dyDescent="0.3">
      <c r="A29" s="19"/>
      <c r="B29" s="19"/>
      <c r="C29" s="19"/>
      <c r="D29" s="19"/>
      <c r="E29" s="19"/>
      <c r="F29" s="19"/>
      <c r="G29" s="19"/>
      <c r="H29" s="19"/>
      <c r="I29" s="19"/>
      <c r="J29" s="19"/>
      <c r="K29" s="19"/>
      <c r="L29" s="19"/>
      <c r="M29" s="19"/>
      <c r="P29" s="19"/>
      <c r="Q29" s="19"/>
      <c r="R29" s="19"/>
      <c r="S29" s="19"/>
      <c r="T29" s="21"/>
    </row>
    <row r="30" spans="1:20" s="18" customFormat="1" x14ac:dyDescent="0.3">
      <c r="A30" s="19"/>
      <c r="B30" s="19"/>
      <c r="C30" s="19"/>
      <c r="D30" s="19"/>
      <c r="E30" s="19"/>
      <c r="F30" s="19"/>
      <c r="G30" s="19"/>
      <c r="H30" s="19"/>
      <c r="I30" s="19"/>
      <c r="J30" s="19"/>
      <c r="K30" s="19"/>
      <c r="L30" s="19"/>
      <c r="M30" s="19"/>
      <c r="P30" s="19"/>
      <c r="Q30" s="19"/>
      <c r="R30" s="19"/>
      <c r="S30" s="19"/>
      <c r="T30" s="21"/>
    </row>
    <row r="31" spans="1:20" s="18" customFormat="1" x14ac:dyDescent="0.3">
      <c r="A31" s="19"/>
      <c r="B31" s="19"/>
      <c r="C31" s="19"/>
      <c r="D31" s="19"/>
      <c r="E31" s="19"/>
      <c r="F31" s="19"/>
      <c r="G31" s="19"/>
      <c r="H31" s="19"/>
      <c r="I31" s="19"/>
      <c r="J31" s="19"/>
      <c r="K31" s="19"/>
      <c r="L31" s="19"/>
      <c r="M31" s="19"/>
      <c r="P31" s="19"/>
      <c r="Q31" s="19"/>
      <c r="R31" s="19"/>
      <c r="S31" s="19"/>
      <c r="T31" s="21"/>
    </row>
    <row r="32" spans="1:20" s="18" customFormat="1" x14ac:dyDescent="0.3">
      <c r="A32" s="19"/>
      <c r="B32" s="19"/>
      <c r="C32" s="19"/>
      <c r="D32" s="19"/>
      <c r="E32" s="19"/>
      <c r="F32" s="19"/>
      <c r="G32" s="19"/>
      <c r="H32" s="19"/>
      <c r="I32" s="19"/>
      <c r="J32" s="19"/>
      <c r="K32" s="19"/>
      <c r="L32" s="19"/>
      <c r="M32" s="19"/>
      <c r="P32" s="19"/>
      <c r="Q32" s="19"/>
      <c r="R32" s="19"/>
      <c r="S32" s="19"/>
      <c r="T32" s="21"/>
    </row>
    <row r="33" spans="1:20" s="18" customFormat="1" x14ac:dyDescent="0.3">
      <c r="A33" s="19"/>
      <c r="B33" s="19"/>
      <c r="C33" s="19"/>
      <c r="D33" s="19"/>
      <c r="E33" s="19"/>
      <c r="F33" s="19"/>
      <c r="G33" s="19"/>
      <c r="H33" s="19"/>
      <c r="I33" s="19"/>
      <c r="J33" s="19"/>
      <c r="K33" s="19"/>
      <c r="L33" s="19"/>
      <c r="M33" s="19"/>
      <c r="P33" s="19"/>
      <c r="Q33" s="19"/>
      <c r="R33" s="19"/>
      <c r="S33" s="19"/>
      <c r="T33" s="21"/>
    </row>
    <row r="34" spans="1:20" s="18" customFormat="1" x14ac:dyDescent="0.3">
      <c r="A34" s="19"/>
      <c r="B34" s="19"/>
      <c r="C34" s="19"/>
      <c r="D34" s="19"/>
      <c r="E34" s="19"/>
      <c r="F34" s="19"/>
      <c r="G34" s="19"/>
      <c r="H34" s="19"/>
      <c r="I34" s="19"/>
      <c r="J34" s="19"/>
      <c r="K34" s="19"/>
      <c r="L34" s="19"/>
      <c r="M34" s="19"/>
      <c r="P34" s="19"/>
      <c r="Q34" s="19"/>
      <c r="R34" s="19"/>
      <c r="S34" s="19"/>
      <c r="T34" s="21"/>
    </row>
    <row r="35" spans="1:20" s="18" customFormat="1" x14ac:dyDescent="0.3">
      <c r="A35" s="19"/>
      <c r="B35" s="19"/>
      <c r="C35" s="19"/>
      <c r="D35" s="19"/>
      <c r="E35" s="19"/>
      <c r="F35" s="19"/>
      <c r="G35" s="19"/>
      <c r="H35" s="19"/>
      <c r="I35" s="19"/>
      <c r="J35" s="19"/>
      <c r="K35" s="19"/>
      <c r="L35" s="19"/>
      <c r="M35" s="19"/>
      <c r="P35" s="19"/>
      <c r="Q35" s="19"/>
      <c r="R35" s="19"/>
      <c r="S35" s="19"/>
      <c r="T35" s="21"/>
    </row>
    <row r="36" spans="1:20" s="18" customFormat="1" x14ac:dyDescent="0.3">
      <c r="A36" s="19"/>
      <c r="B36" s="19"/>
      <c r="C36" s="19"/>
      <c r="D36" s="19"/>
      <c r="E36" s="19"/>
      <c r="F36" s="19"/>
      <c r="G36" s="19"/>
      <c r="H36" s="19"/>
      <c r="I36" s="19"/>
      <c r="J36" s="19"/>
      <c r="K36" s="19"/>
      <c r="L36" s="19"/>
      <c r="M36" s="19"/>
      <c r="P36" s="19"/>
      <c r="Q36" s="19"/>
      <c r="R36" s="19"/>
      <c r="S36" s="19"/>
      <c r="T36" s="21"/>
    </row>
    <row r="37" spans="1:20" s="18" customFormat="1" x14ac:dyDescent="0.3">
      <c r="A37" s="19"/>
      <c r="B37" s="19"/>
      <c r="C37" s="19"/>
      <c r="D37" s="19"/>
      <c r="E37" s="19"/>
      <c r="F37" s="19"/>
      <c r="G37" s="19"/>
      <c r="H37" s="19"/>
      <c r="I37" s="19"/>
      <c r="J37" s="19"/>
      <c r="K37" s="19"/>
      <c r="L37" s="19"/>
      <c r="M37" s="19"/>
      <c r="P37" s="19"/>
      <c r="Q37" s="19"/>
      <c r="R37" s="19"/>
      <c r="S37" s="19"/>
      <c r="T37" s="21"/>
    </row>
    <row r="38" spans="1:20" s="18" customFormat="1" x14ac:dyDescent="0.3">
      <c r="A38" s="19"/>
      <c r="B38" s="19"/>
      <c r="C38" s="19"/>
      <c r="D38" s="19"/>
      <c r="E38" s="19"/>
      <c r="F38" s="19"/>
      <c r="G38" s="19"/>
      <c r="H38" s="19"/>
      <c r="I38" s="19"/>
      <c r="J38" s="19"/>
      <c r="K38" s="19"/>
      <c r="L38" s="19"/>
      <c r="M38" s="19"/>
      <c r="P38" s="19"/>
      <c r="Q38" s="19"/>
      <c r="R38" s="19"/>
      <c r="S38" s="19"/>
      <c r="T38" s="21"/>
    </row>
    <row r="39" spans="1:20" s="18" customFormat="1" x14ac:dyDescent="0.3">
      <c r="A39" s="19"/>
      <c r="B39" s="19"/>
      <c r="C39" s="19"/>
      <c r="D39" s="19"/>
      <c r="E39" s="19"/>
      <c r="F39" s="19"/>
      <c r="G39" s="19"/>
      <c r="H39" s="19"/>
      <c r="I39" s="19"/>
      <c r="J39" s="19"/>
      <c r="K39" s="19"/>
      <c r="L39" s="19"/>
      <c r="M39" s="19"/>
      <c r="P39" s="19"/>
      <c r="Q39" s="19"/>
      <c r="R39" s="19"/>
      <c r="S39" s="19"/>
      <c r="T39" s="21"/>
    </row>
    <row r="40" spans="1:20" s="18" customFormat="1" x14ac:dyDescent="0.3">
      <c r="A40" s="19"/>
      <c r="B40" s="19"/>
      <c r="C40" s="19"/>
      <c r="D40" s="19"/>
      <c r="E40" s="19"/>
      <c r="F40" s="19"/>
      <c r="G40" s="19"/>
      <c r="H40" s="19"/>
      <c r="I40" s="19"/>
      <c r="J40" s="19"/>
      <c r="K40" s="19"/>
      <c r="L40" s="19"/>
      <c r="M40" s="19"/>
      <c r="P40" s="19"/>
      <c r="Q40" s="19"/>
      <c r="R40" s="19"/>
      <c r="S40" s="19"/>
      <c r="T40" s="21"/>
    </row>
    <row r="41" spans="1:20" s="18" customFormat="1" x14ac:dyDescent="0.3">
      <c r="A41" s="19"/>
      <c r="B41" s="19"/>
      <c r="C41" s="19"/>
      <c r="D41" s="19"/>
      <c r="E41" s="19"/>
      <c r="F41" s="19"/>
      <c r="G41" s="19"/>
      <c r="H41" s="19"/>
      <c r="I41" s="19"/>
      <c r="J41" s="19"/>
      <c r="K41" s="19"/>
      <c r="L41" s="19"/>
      <c r="M41" s="19"/>
      <c r="P41" s="19"/>
      <c r="Q41" s="19"/>
      <c r="R41" s="19"/>
      <c r="S41" s="19"/>
      <c r="T41" s="21"/>
    </row>
    <row r="42" spans="1:20" s="18" customFormat="1" x14ac:dyDescent="0.3">
      <c r="A42" s="19"/>
      <c r="B42" s="19"/>
      <c r="C42" s="19"/>
      <c r="D42" s="19"/>
      <c r="E42" s="19"/>
      <c r="F42" s="19"/>
      <c r="G42" s="19"/>
      <c r="H42" s="19"/>
      <c r="I42" s="19"/>
      <c r="J42" s="19"/>
      <c r="K42" s="19"/>
      <c r="L42" s="19"/>
      <c r="M42" s="19"/>
      <c r="P42" s="19"/>
      <c r="Q42" s="19"/>
      <c r="R42" s="19"/>
      <c r="S42" s="19"/>
      <c r="T42" s="21"/>
    </row>
    <row r="43" spans="1:20" s="18" customFormat="1" x14ac:dyDescent="0.3">
      <c r="A43" s="19"/>
      <c r="B43" s="19"/>
      <c r="C43" s="19"/>
      <c r="D43" s="19"/>
      <c r="E43" s="19"/>
      <c r="F43" s="19"/>
      <c r="G43" s="19"/>
      <c r="H43" s="19"/>
      <c r="I43" s="19"/>
      <c r="J43" s="19"/>
      <c r="K43" s="19"/>
      <c r="L43" s="19"/>
      <c r="M43" s="19"/>
      <c r="P43" s="19"/>
      <c r="Q43" s="19"/>
      <c r="R43" s="19"/>
      <c r="S43" s="19"/>
      <c r="T43" s="21"/>
    </row>
    <row r="44" spans="1:20" s="18" customFormat="1" x14ac:dyDescent="0.3">
      <c r="A44" s="19"/>
      <c r="B44" s="19"/>
      <c r="C44" s="19"/>
      <c r="D44" s="19"/>
      <c r="E44" s="19"/>
      <c r="F44" s="19"/>
      <c r="G44" s="19"/>
      <c r="H44" s="19"/>
      <c r="I44" s="19"/>
      <c r="J44" s="19"/>
      <c r="K44" s="19"/>
      <c r="L44" s="19"/>
      <c r="M44" s="19"/>
      <c r="P44" s="19"/>
      <c r="Q44" s="19"/>
      <c r="R44" s="19"/>
      <c r="S44" s="19"/>
      <c r="T44" s="21"/>
    </row>
    <row r="45" spans="1:20" s="18" customFormat="1" x14ac:dyDescent="0.3">
      <c r="A45" s="19"/>
      <c r="B45" s="19"/>
      <c r="C45" s="19"/>
      <c r="D45" s="19"/>
      <c r="E45" s="19"/>
      <c r="F45" s="19"/>
      <c r="G45" s="19"/>
      <c r="H45" s="19"/>
      <c r="I45" s="19"/>
      <c r="J45" s="19"/>
      <c r="K45" s="19"/>
      <c r="L45" s="19"/>
      <c r="M45" s="19"/>
      <c r="P45" s="19"/>
      <c r="Q45" s="19"/>
      <c r="R45" s="19"/>
      <c r="S45" s="19"/>
      <c r="T45" s="21"/>
    </row>
    <row r="46" spans="1:20" s="18" customFormat="1" x14ac:dyDescent="0.3">
      <c r="A46" s="19"/>
      <c r="B46" s="19"/>
      <c r="C46" s="19"/>
      <c r="D46" s="19"/>
      <c r="E46" s="19"/>
      <c r="F46" s="19"/>
      <c r="G46" s="19"/>
      <c r="H46" s="19"/>
      <c r="I46" s="19"/>
      <c r="J46" s="19"/>
      <c r="K46" s="19"/>
      <c r="L46" s="19"/>
      <c r="M46" s="19"/>
      <c r="P46" s="19"/>
      <c r="Q46" s="19"/>
      <c r="R46" s="19"/>
      <c r="S46" s="19"/>
      <c r="T46" s="21"/>
    </row>
    <row r="47" spans="1:20" s="18" customFormat="1" x14ac:dyDescent="0.3">
      <c r="A47" s="19"/>
      <c r="B47" s="19"/>
      <c r="C47" s="19"/>
      <c r="D47" s="19"/>
      <c r="E47" s="19"/>
      <c r="F47" s="19"/>
      <c r="G47" s="19"/>
      <c r="H47" s="19"/>
      <c r="I47" s="19"/>
      <c r="J47" s="19"/>
      <c r="K47" s="19"/>
      <c r="L47" s="19"/>
      <c r="M47" s="19"/>
      <c r="P47" s="19"/>
      <c r="Q47" s="19"/>
      <c r="R47" s="19"/>
      <c r="S47" s="19"/>
      <c r="T47" s="21"/>
    </row>
    <row r="48" spans="1:20" s="18" customFormat="1" x14ac:dyDescent="0.3">
      <c r="A48" s="19"/>
      <c r="B48" s="19"/>
      <c r="C48" s="19"/>
      <c r="D48" s="19"/>
      <c r="E48" s="19"/>
      <c r="F48" s="19"/>
      <c r="G48" s="19"/>
      <c r="H48" s="19"/>
      <c r="I48" s="19"/>
      <c r="J48" s="19"/>
      <c r="K48" s="19"/>
      <c r="L48" s="19"/>
      <c r="M48" s="19"/>
      <c r="P48" s="19"/>
      <c r="Q48" s="19"/>
      <c r="R48" s="19"/>
      <c r="S48" s="19"/>
      <c r="T48" s="21"/>
    </row>
    <row r="49" spans="1:20" s="18" customFormat="1" x14ac:dyDescent="0.3">
      <c r="A49" s="19"/>
      <c r="B49" s="19"/>
      <c r="C49" s="19"/>
      <c r="D49" s="19"/>
      <c r="E49" s="19"/>
      <c r="F49" s="19"/>
      <c r="G49" s="19"/>
      <c r="H49" s="19"/>
      <c r="I49" s="19"/>
      <c r="J49" s="19"/>
      <c r="K49" s="19"/>
      <c r="L49" s="19"/>
      <c r="M49" s="19"/>
      <c r="P49" s="19"/>
      <c r="Q49" s="19"/>
      <c r="R49" s="19"/>
      <c r="S49" s="19"/>
      <c r="T49" s="21"/>
    </row>
    <row r="50" spans="1:20" s="18" customFormat="1" x14ac:dyDescent="0.3">
      <c r="A50" s="19"/>
      <c r="B50" s="19"/>
      <c r="C50" s="19"/>
      <c r="D50" s="19"/>
      <c r="E50" s="19"/>
      <c r="F50" s="19"/>
      <c r="G50" s="19"/>
      <c r="H50" s="19"/>
      <c r="I50" s="19"/>
      <c r="J50" s="19"/>
      <c r="K50" s="19"/>
      <c r="L50" s="19"/>
      <c r="M50" s="19"/>
      <c r="P50" s="19"/>
      <c r="Q50" s="19"/>
      <c r="R50" s="19"/>
      <c r="S50" s="19"/>
      <c r="T50" s="21"/>
    </row>
    <row r="51" spans="1:20" s="18" customFormat="1" x14ac:dyDescent="0.3">
      <c r="A51" s="19"/>
      <c r="B51" s="19"/>
      <c r="C51" s="19"/>
      <c r="D51" s="19"/>
      <c r="E51" s="19"/>
      <c r="F51" s="19"/>
      <c r="G51" s="19"/>
      <c r="H51" s="19"/>
      <c r="I51" s="19"/>
      <c r="J51" s="19"/>
      <c r="K51" s="19"/>
      <c r="L51" s="19"/>
      <c r="M51" s="19"/>
      <c r="P51" s="19"/>
      <c r="Q51" s="19"/>
      <c r="R51" s="19"/>
      <c r="S51" s="19"/>
      <c r="T51" s="21"/>
    </row>
    <row r="52" spans="1:20" s="18" customFormat="1" x14ac:dyDescent="0.3">
      <c r="A52" s="19"/>
      <c r="B52" s="19"/>
      <c r="C52" s="19"/>
      <c r="D52" s="19"/>
      <c r="E52" s="19"/>
      <c r="F52" s="19"/>
      <c r="G52" s="19"/>
      <c r="H52" s="19"/>
      <c r="I52" s="19"/>
      <c r="J52" s="19"/>
      <c r="K52" s="19"/>
      <c r="L52" s="19"/>
      <c r="M52" s="19"/>
      <c r="P52" s="19"/>
      <c r="Q52" s="19"/>
      <c r="R52" s="19"/>
      <c r="S52" s="19"/>
      <c r="T52" s="21"/>
    </row>
    <row r="53" spans="1:20" s="18" customFormat="1" x14ac:dyDescent="0.3">
      <c r="A53" s="19"/>
      <c r="B53" s="19"/>
      <c r="C53" s="19"/>
      <c r="D53" s="19"/>
      <c r="E53" s="19"/>
      <c r="F53" s="19"/>
      <c r="G53" s="19"/>
      <c r="H53" s="19"/>
      <c r="I53" s="19"/>
      <c r="J53" s="19"/>
      <c r="K53" s="19"/>
      <c r="L53" s="19"/>
      <c r="M53" s="19"/>
      <c r="P53" s="19"/>
      <c r="Q53" s="19"/>
      <c r="R53" s="19"/>
      <c r="S53" s="19"/>
      <c r="T53" s="21"/>
    </row>
    <row r="54" spans="1:20" s="18" customFormat="1" x14ac:dyDescent="0.3">
      <c r="A54" s="19"/>
      <c r="B54" s="19"/>
      <c r="C54" s="19"/>
      <c r="D54" s="19"/>
      <c r="E54" s="19"/>
      <c r="F54" s="19"/>
      <c r="G54" s="19"/>
      <c r="H54" s="19"/>
      <c r="I54" s="19"/>
      <c r="J54" s="19"/>
      <c r="K54" s="19"/>
      <c r="L54" s="19"/>
      <c r="M54" s="19"/>
      <c r="P54" s="19"/>
      <c r="Q54" s="19"/>
      <c r="R54" s="19"/>
      <c r="S54" s="19"/>
      <c r="T54" s="21"/>
    </row>
    <row r="55" spans="1:20" s="18" customFormat="1" x14ac:dyDescent="0.3">
      <c r="A55" s="19"/>
      <c r="B55" s="19"/>
      <c r="C55" s="19"/>
      <c r="D55" s="19"/>
      <c r="E55" s="19"/>
      <c r="F55" s="19"/>
      <c r="G55" s="19"/>
      <c r="H55" s="19"/>
      <c r="I55" s="19"/>
      <c r="J55" s="19"/>
      <c r="K55" s="19"/>
      <c r="L55" s="19"/>
      <c r="M55" s="19"/>
      <c r="P55" s="19"/>
      <c r="Q55" s="19"/>
      <c r="R55" s="19"/>
      <c r="S55" s="19"/>
      <c r="T55" s="21"/>
    </row>
    <row r="56" spans="1:20" s="18" customFormat="1" x14ac:dyDescent="0.3">
      <c r="A56" s="19"/>
      <c r="B56" s="19"/>
      <c r="C56" s="19"/>
      <c r="D56" s="19"/>
      <c r="E56" s="19"/>
      <c r="F56" s="19"/>
      <c r="G56" s="19"/>
      <c r="H56" s="19"/>
      <c r="I56" s="19"/>
      <c r="J56" s="19"/>
      <c r="K56" s="19"/>
      <c r="L56" s="19"/>
      <c r="M56" s="19"/>
      <c r="P56" s="19"/>
      <c r="Q56" s="19"/>
      <c r="R56" s="19"/>
      <c r="S56" s="19"/>
      <c r="T56" s="21"/>
    </row>
    <row r="57" spans="1:20" s="18" customFormat="1" x14ac:dyDescent="0.3">
      <c r="A57" s="19"/>
      <c r="B57" s="19"/>
      <c r="C57" s="19"/>
      <c r="D57" s="19"/>
      <c r="E57" s="19"/>
      <c r="F57" s="19"/>
      <c r="G57" s="19"/>
      <c r="H57" s="19"/>
      <c r="I57" s="19"/>
      <c r="J57" s="19"/>
      <c r="K57" s="19"/>
      <c r="L57" s="19"/>
      <c r="M57" s="19"/>
      <c r="P57" s="19"/>
      <c r="Q57" s="19"/>
      <c r="R57" s="19"/>
      <c r="S57" s="19"/>
      <c r="T57" s="21"/>
    </row>
    <row r="58" spans="1:20" s="18" customFormat="1" x14ac:dyDescent="0.3">
      <c r="A58" s="19"/>
      <c r="B58" s="19"/>
      <c r="C58" s="19"/>
      <c r="D58" s="19"/>
      <c r="E58" s="19"/>
      <c r="F58" s="19"/>
      <c r="G58" s="19"/>
      <c r="H58" s="19"/>
      <c r="I58" s="19"/>
      <c r="J58" s="19"/>
      <c r="K58" s="19"/>
      <c r="L58" s="19"/>
      <c r="M58" s="19"/>
      <c r="P58" s="19"/>
      <c r="Q58" s="19"/>
      <c r="R58" s="19"/>
      <c r="S58" s="19"/>
      <c r="T58" s="21"/>
    </row>
    <row r="59" spans="1:20" s="18" customFormat="1" x14ac:dyDescent="0.3">
      <c r="A59" s="19"/>
      <c r="B59" s="19"/>
      <c r="C59" s="19"/>
      <c r="D59" s="19"/>
      <c r="E59" s="19"/>
      <c r="F59" s="19"/>
      <c r="G59" s="19"/>
      <c r="H59" s="19"/>
      <c r="I59" s="19"/>
      <c r="J59" s="19"/>
      <c r="K59" s="19"/>
      <c r="L59" s="19"/>
      <c r="M59" s="19"/>
      <c r="P59" s="19"/>
      <c r="Q59" s="19"/>
      <c r="R59" s="19"/>
      <c r="S59" s="19"/>
      <c r="T59" s="21"/>
    </row>
    <row r="60" spans="1:20" s="18" customFormat="1" x14ac:dyDescent="0.3">
      <c r="A60" s="19"/>
      <c r="B60" s="19"/>
      <c r="C60" s="19"/>
      <c r="D60" s="19"/>
      <c r="E60" s="19"/>
      <c r="F60" s="19"/>
      <c r="G60" s="19"/>
      <c r="H60" s="19"/>
      <c r="I60" s="19"/>
      <c r="J60" s="19"/>
      <c r="K60" s="19"/>
      <c r="L60" s="19"/>
      <c r="M60" s="19"/>
      <c r="P60" s="19"/>
      <c r="Q60" s="19"/>
      <c r="R60" s="19"/>
      <c r="S60" s="19"/>
      <c r="T60" s="21"/>
    </row>
    <row r="61" spans="1:20" s="18" customFormat="1" x14ac:dyDescent="0.3">
      <c r="A61" s="19"/>
      <c r="B61" s="19"/>
      <c r="C61" s="19"/>
      <c r="D61" s="19"/>
      <c r="E61" s="19"/>
      <c r="F61" s="19"/>
      <c r="G61" s="19"/>
      <c r="H61" s="19"/>
      <c r="I61" s="19"/>
      <c r="J61" s="19"/>
      <c r="K61" s="19"/>
      <c r="L61" s="19"/>
      <c r="M61" s="19"/>
      <c r="P61" s="19"/>
      <c r="Q61" s="19"/>
      <c r="R61" s="19"/>
      <c r="S61" s="19"/>
      <c r="T61" s="21"/>
    </row>
    <row r="62" spans="1:20" s="18" customFormat="1" x14ac:dyDescent="0.3">
      <c r="A62" s="19"/>
      <c r="B62" s="19"/>
      <c r="C62" s="19"/>
      <c r="D62" s="19"/>
      <c r="E62" s="19"/>
      <c r="F62" s="19"/>
      <c r="G62" s="19"/>
      <c r="H62" s="19"/>
      <c r="I62" s="19"/>
      <c r="J62" s="19"/>
      <c r="K62" s="19"/>
      <c r="L62" s="19"/>
      <c r="M62" s="19"/>
      <c r="P62" s="19"/>
      <c r="Q62" s="19"/>
      <c r="R62" s="19"/>
      <c r="S62" s="19"/>
      <c r="T62" s="21"/>
    </row>
    <row r="63" spans="1:20" s="18" customFormat="1" x14ac:dyDescent="0.3">
      <c r="A63" s="19"/>
      <c r="B63" s="19"/>
      <c r="C63" s="19"/>
      <c r="D63" s="19"/>
      <c r="E63" s="19"/>
      <c r="F63" s="19"/>
      <c r="G63" s="19"/>
      <c r="H63" s="19"/>
      <c r="I63" s="19"/>
      <c r="J63" s="19"/>
      <c r="K63" s="19"/>
      <c r="L63" s="19"/>
      <c r="M63" s="19"/>
      <c r="P63" s="19"/>
      <c r="Q63" s="19"/>
      <c r="R63" s="19"/>
      <c r="S63" s="19"/>
      <c r="T63" s="21"/>
    </row>
    <row r="64" spans="1:20" s="18" customFormat="1" x14ac:dyDescent="0.3">
      <c r="A64" s="19"/>
      <c r="B64" s="19"/>
      <c r="C64" s="19"/>
      <c r="D64" s="19"/>
      <c r="E64" s="19"/>
      <c r="F64" s="19"/>
      <c r="G64" s="19"/>
      <c r="H64" s="19"/>
      <c r="I64" s="19"/>
      <c r="J64" s="19"/>
      <c r="K64" s="19"/>
      <c r="L64" s="19"/>
      <c r="M64" s="19"/>
      <c r="P64" s="19"/>
      <c r="Q64" s="19"/>
      <c r="R64" s="19"/>
      <c r="S64" s="19"/>
      <c r="T64" s="21"/>
    </row>
    <row r="65" spans="1:22" s="18" customFormat="1" x14ac:dyDescent="0.3">
      <c r="A65" s="19"/>
      <c r="B65" s="19"/>
      <c r="C65" s="19"/>
      <c r="D65" s="19"/>
      <c r="E65" s="19"/>
      <c r="F65" s="19"/>
      <c r="G65" s="19"/>
      <c r="H65" s="19"/>
      <c r="I65" s="19"/>
      <c r="J65" s="19"/>
      <c r="K65" s="19"/>
      <c r="L65" s="19"/>
      <c r="M65" s="19"/>
      <c r="P65" s="19"/>
      <c r="Q65" s="19"/>
      <c r="R65" s="19"/>
      <c r="S65" s="19"/>
      <c r="T65" s="21"/>
    </row>
    <row r="66" spans="1:22" s="18" customFormat="1" x14ac:dyDescent="0.3">
      <c r="A66" s="19"/>
      <c r="B66" s="19"/>
      <c r="C66" s="19"/>
      <c r="D66" s="19"/>
      <c r="E66" s="19"/>
      <c r="F66" s="19"/>
      <c r="G66" s="19"/>
      <c r="H66" s="19"/>
      <c r="I66" s="19"/>
      <c r="J66" s="19"/>
      <c r="K66" s="19"/>
      <c r="L66" s="19"/>
      <c r="M66" s="19"/>
      <c r="P66" s="19"/>
      <c r="Q66" s="19"/>
      <c r="R66" s="19"/>
      <c r="S66" s="19"/>
      <c r="T66" s="21"/>
    </row>
    <row r="67" spans="1:22" s="18" customFormat="1" x14ac:dyDescent="0.3">
      <c r="A67" s="19"/>
      <c r="B67" s="19"/>
      <c r="C67" s="19"/>
      <c r="D67" s="19"/>
      <c r="E67" s="19"/>
      <c r="F67" s="19"/>
      <c r="G67" s="19"/>
      <c r="H67" s="19"/>
      <c r="I67" s="19"/>
      <c r="J67" s="19"/>
      <c r="K67" s="19"/>
      <c r="L67" s="19"/>
      <c r="M67" s="19"/>
      <c r="P67" s="19"/>
      <c r="Q67" s="19"/>
      <c r="R67" s="19"/>
      <c r="S67" s="19"/>
      <c r="T67" s="19"/>
      <c r="U67" s="19"/>
      <c r="V67" s="21"/>
    </row>
    <row r="68" spans="1:22" s="18" customFormat="1" x14ac:dyDescent="0.3">
      <c r="A68" s="19"/>
      <c r="B68" s="19"/>
      <c r="C68" s="19"/>
      <c r="D68" s="19"/>
      <c r="E68" s="19"/>
      <c r="F68" s="19"/>
      <c r="G68" s="19"/>
      <c r="H68" s="19"/>
      <c r="I68" s="19"/>
      <c r="J68" s="19"/>
      <c r="K68" s="19"/>
      <c r="L68" s="19"/>
      <c r="M68" s="19"/>
      <c r="P68" s="19"/>
      <c r="Q68" s="19"/>
      <c r="R68" s="19"/>
      <c r="S68" s="19"/>
      <c r="T68" s="19"/>
      <c r="U68" s="19"/>
      <c r="V68" s="21"/>
    </row>
    <row r="69" spans="1:22" s="18" customFormat="1" x14ac:dyDescent="0.3">
      <c r="A69" s="19"/>
      <c r="B69" s="19"/>
      <c r="C69" s="19"/>
      <c r="D69" s="19"/>
      <c r="E69" s="19"/>
      <c r="F69" s="19"/>
      <c r="G69" s="19"/>
      <c r="H69" s="19"/>
      <c r="I69" s="19"/>
      <c r="J69" s="19"/>
      <c r="K69" s="19"/>
      <c r="L69" s="19"/>
      <c r="M69" s="19"/>
      <c r="P69" s="19"/>
      <c r="Q69" s="19"/>
      <c r="R69" s="19"/>
      <c r="S69" s="19"/>
      <c r="T69" s="19"/>
      <c r="U69" s="19"/>
      <c r="V69" s="21"/>
    </row>
    <row r="70" spans="1:22" s="18" customFormat="1" x14ac:dyDescent="0.3">
      <c r="A70" s="19"/>
      <c r="B70" s="19"/>
      <c r="C70" s="19"/>
      <c r="D70" s="19"/>
      <c r="E70" s="19"/>
      <c r="F70" s="19"/>
      <c r="G70" s="19"/>
      <c r="H70" s="19"/>
      <c r="I70" s="19"/>
      <c r="J70" s="19"/>
      <c r="K70" s="19"/>
      <c r="L70" s="19"/>
      <c r="M70" s="19"/>
      <c r="P70" s="19"/>
      <c r="Q70" s="19"/>
      <c r="R70" s="19"/>
      <c r="S70" s="19"/>
      <c r="T70" s="19"/>
      <c r="U70" s="19"/>
      <c r="V70" s="21"/>
    </row>
    <row r="71" spans="1:22" s="18" customFormat="1" x14ac:dyDescent="0.3">
      <c r="A71" s="19"/>
      <c r="B71" s="19"/>
      <c r="C71" s="19"/>
      <c r="D71" s="19"/>
      <c r="E71" s="19"/>
      <c r="F71" s="19"/>
      <c r="G71" s="19"/>
      <c r="H71" s="19"/>
      <c r="I71" s="19"/>
      <c r="J71" s="19"/>
      <c r="K71" s="19"/>
      <c r="L71" s="19"/>
      <c r="M71" s="19"/>
      <c r="P71" s="19"/>
      <c r="Q71" s="19"/>
      <c r="R71" s="19"/>
      <c r="S71" s="19"/>
      <c r="T71" s="19"/>
      <c r="U71" s="19"/>
      <c r="V71" s="21"/>
    </row>
    <row r="72" spans="1:22" s="18" customFormat="1" x14ac:dyDescent="0.3">
      <c r="A72" s="19"/>
      <c r="B72" s="19"/>
      <c r="C72" s="19"/>
      <c r="D72" s="19"/>
      <c r="E72" s="19"/>
      <c r="F72" s="19"/>
      <c r="G72" s="19"/>
      <c r="H72" s="19"/>
      <c r="I72" s="19"/>
      <c r="J72" s="19"/>
      <c r="K72" s="19"/>
      <c r="L72" s="19"/>
      <c r="M72" s="19"/>
      <c r="P72" s="19"/>
      <c r="Q72" s="19"/>
      <c r="R72" s="19"/>
      <c r="S72" s="19"/>
      <c r="T72" s="19"/>
      <c r="U72" s="19"/>
      <c r="V72" s="21"/>
    </row>
    <row r="73" spans="1:22" s="18" customFormat="1" x14ac:dyDescent="0.3">
      <c r="A73" s="19"/>
      <c r="B73" s="19"/>
      <c r="C73" s="19"/>
      <c r="D73" s="19"/>
      <c r="E73" s="19"/>
      <c r="F73" s="19"/>
      <c r="G73" s="19"/>
      <c r="H73" s="19"/>
      <c r="I73" s="19"/>
      <c r="J73" s="19"/>
      <c r="K73" s="19"/>
      <c r="L73" s="19"/>
      <c r="M73" s="19"/>
      <c r="P73" s="19"/>
      <c r="Q73" s="19"/>
      <c r="R73" s="19"/>
      <c r="S73" s="19"/>
      <c r="T73" s="19"/>
      <c r="U73" s="19"/>
      <c r="V73" s="21"/>
    </row>
    <row r="74" spans="1:22" s="18" customFormat="1" x14ac:dyDescent="0.3">
      <c r="A74" s="19"/>
      <c r="B74" s="19"/>
      <c r="C74" s="19"/>
      <c r="D74" s="19"/>
      <c r="E74" s="19"/>
      <c r="F74" s="19"/>
      <c r="G74" s="19"/>
      <c r="H74" s="19"/>
      <c r="I74" s="19"/>
      <c r="J74" s="19"/>
      <c r="K74" s="19"/>
      <c r="L74" s="19"/>
      <c r="M74" s="19"/>
      <c r="P74" s="19"/>
      <c r="Q74" s="19"/>
      <c r="R74" s="19"/>
      <c r="S74" s="19"/>
      <c r="T74" s="19"/>
      <c r="U74" s="19"/>
      <c r="V74" s="21"/>
    </row>
    <row r="75" spans="1:22" s="18" customFormat="1" x14ac:dyDescent="0.3">
      <c r="A75" s="19"/>
      <c r="B75" s="19"/>
      <c r="C75" s="19"/>
      <c r="D75" s="19"/>
      <c r="E75" s="19"/>
      <c r="F75" s="19"/>
      <c r="G75" s="19"/>
      <c r="H75" s="19"/>
      <c r="I75" s="19"/>
      <c r="J75" s="19"/>
      <c r="K75" s="19"/>
      <c r="L75" s="19"/>
      <c r="M75" s="19"/>
      <c r="P75" s="19"/>
      <c r="Q75" s="19"/>
      <c r="R75" s="19"/>
      <c r="S75" s="19"/>
      <c r="T75" s="19"/>
      <c r="U75" s="19"/>
      <c r="V75" s="21"/>
    </row>
    <row r="76" spans="1:22" s="18" customFormat="1" x14ac:dyDescent="0.3">
      <c r="A76" s="19"/>
      <c r="B76" s="19"/>
      <c r="C76" s="19"/>
      <c r="D76" s="19"/>
      <c r="E76" s="19"/>
      <c r="F76" s="19"/>
      <c r="G76" s="19"/>
      <c r="H76" s="19"/>
      <c r="I76" s="19"/>
      <c r="J76" s="19"/>
      <c r="K76" s="19"/>
      <c r="L76" s="19"/>
      <c r="M76" s="19"/>
      <c r="P76" s="19"/>
      <c r="Q76" s="19"/>
      <c r="R76" s="19"/>
      <c r="S76" s="19"/>
      <c r="T76" s="19"/>
      <c r="U76" s="19"/>
      <c r="V76" s="21"/>
    </row>
    <row r="77" spans="1:22" s="18" customFormat="1" x14ac:dyDescent="0.3">
      <c r="A77" s="19"/>
      <c r="B77" s="19"/>
      <c r="C77" s="19"/>
      <c r="D77" s="19"/>
      <c r="E77" s="19"/>
      <c r="F77" s="19"/>
      <c r="G77" s="19"/>
      <c r="H77" s="19"/>
      <c r="I77" s="19"/>
      <c r="J77" s="19"/>
      <c r="K77" s="19"/>
      <c r="L77" s="19"/>
      <c r="M77" s="19"/>
      <c r="P77" s="19"/>
      <c r="Q77" s="19"/>
      <c r="R77" s="19"/>
      <c r="S77" s="19"/>
      <c r="T77" s="19"/>
      <c r="U77" s="19"/>
      <c r="V77" s="21"/>
    </row>
    <row r="78" spans="1:22" s="18" customFormat="1" x14ac:dyDescent="0.3">
      <c r="A78" s="19"/>
      <c r="B78" s="19"/>
      <c r="C78" s="19"/>
      <c r="D78" s="19"/>
      <c r="E78" s="19"/>
      <c r="F78" s="19"/>
      <c r="G78" s="19"/>
      <c r="H78" s="19"/>
      <c r="I78" s="19"/>
      <c r="J78" s="19"/>
      <c r="K78" s="19"/>
      <c r="L78" s="19"/>
      <c r="M78" s="19"/>
      <c r="P78" s="19"/>
      <c r="Q78" s="19"/>
      <c r="R78" s="19"/>
      <c r="S78" s="19"/>
      <c r="T78" s="19"/>
      <c r="U78" s="19"/>
      <c r="V78" s="21"/>
    </row>
    <row r="79" spans="1:22" s="18" customFormat="1" x14ac:dyDescent="0.3">
      <c r="A79" s="19"/>
      <c r="B79" s="19"/>
      <c r="C79" s="19"/>
      <c r="D79" s="19"/>
      <c r="E79" s="19"/>
      <c r="F79" s="19"/>
      <c r="G79" s="19"/>
      <c r="H79" s="19"/>
      <c r="I79" s="19"/>
      <c r="J79" s="19"/>
      <c r="K79" s="19"/>
      <c r="L79" s="19"/>
      <c r="M79" s="19"/>
      <c r="P79" s="19"/>
      <c r="Q79" s="19"/>
      <c r="R79" s="19"/>
      <c r="S79" s="19"/>
      <c r="T79" s="19"/>
      <c r="U79" s="19"/>
      <c r="V79" s="21"/>
    </row>
    <row r="80" spans="1:22" s="18" customFormat="1" x14ac:dyDescent="0.3">
      <c r="A80" s="19"/>
      <c r="B80" s="19"/>
      <c r="C80" s="19"/>
      <c r="D80" s="19"/>
      <c r="E80" s="19"/>
      <c r="F80" s="19"/>
      <c r="G80" s="19"/>
      <c r="H80" s="19"/>
      <c r="I80" s="19"/>
      <c r="J80" s="19"/>
      <c r="K80" s="19"/>
      <c r="L80" s="19"/>
      <c r="M80" s="19"/>
      <c r="P80" s="19"/>
      <c r="Q80" s="19"/>
      <c r="R80" s="19"/>
      <c r="S80" s="19"/>
      <c r="T80" s="19"/>
      <c r="U80" s="19"/>
      <c r="V80" s="21"/>
    </row>
    <row r="81" spans="1:22" s="18" customFormat="1" x14ac:dyDescent="0.3">
      <c r="A81" s="19"/>
      <c r="B81" s="19"/>
      <c r="C81" s="19"/>
      <c r="D81" s="19"/>
      <c r="E81" s="19"/>
      <c r="F81" s="19"/>
      <c r="G81" s="19"/>
      <c r="H81" s="19"/>
      <c r="I81" s="19"/>
      <c r="J81" s="19"/>
      <c r="K81" s="19"/>
      <c r="L81" s="19"/>
      <c r="M81" s="19"/>
      <c r="P81" s="19"/>
      <c r="Q81" s="19"/>
      <c r="R81" s="19"/>
      <c r="S81" s="19"/>
      <c r="T81" s="19"/>
      <c r="U81" s="19"/>
      <c r="V81" s="21"/>
    </row>
    <row r="82" spans="1:22" s="18" customFormat="1" x14ac:dyDescent="0.3">
      <c r="A82" s="19"/>
      <c r="B82" s="19"/>
      <c r="C82" s="19"/>
      <c r="D82" s="19"/>
      <c r="E82" s="19"/>
      <c r="F82" s="19"/>
      <c r="G82" s="19"/>
      <c r="H82" s="19"/>
      <c r="I82" s="19"/>
      <c r="J82" s="19"/>
      <c r="K82" s="19"/>
      <c r="L82" s="19"/>
      <c r="M82" s="19"/>
      <c r="P82" s="19"/>
      <c r="Q82" s="19"/>
      <c r="R82" s="19"/>
      <c r="S82" s="19"/>
      <c r="T82" s="19"/>
      <c r="U82" s="19"/>
      <c r="V82" s="21"/>
    </row>
    <row r="83" spans="1:22" s="18" customFormat="1" x14ac:dyDescent="0.3">
      <c r="A83" s="19"/>
      <c r="B83" s="19"/>
      <c r="C83" s="19"/>
      <c r="D83" s="19"/>
      <c r="E83" s="19"/>
      <c r="F83" s="19"/>
      <c r="G83" s="19"/>
      <c r="H83" s="19"/>
      <c r="I83" s="19"/>
      <c r="J83" s="19"/>
      <c r="K83" s="19"/>
      <c r="L83" s="19"/>
      <c r="M83" s="19"/>
      <c r="P83" s="19"/>
      <c r="Q83" s="19"/>
      <c r="R83" s="19"/>
      <c r="S83" s="19"/>
      <c r="T83" s="19"/>
      <c r="U83" s="19"/>
      <c r="V83" s="21"/>
    </row>
    <row r="84" spans="1:22" s="18" customFormat="1" x14ac:dyDescent="0.3">
      <c r="A84" s="19"/>
      <c r="B84" s="19"/>
      <c r="C84" s="19"/>
      <c r="D84" s="19"/>
      <c r="E84" s="19"/>
      <c r="F84" s="19"/>
      <c r="G84" s="19"/>
      <c r="H84" s="19"/>
      <c r="I84" s="19"/>
      <c r="J84" s="19"/>
      <c r="K84" s="19"/>
      <c r="L84" s="19"/>
      <c r="M84" s="19"/>
      <c r="P84" s="19"/>
      <c r="Q84" s="19"/>
      <c r="R84" s="19"/>
      <c r="S84" s="19"/>
      <c r="T84" s="19"/>
      <c r="U84" s="19"/>
      <c r="V84" s="21"/>
    </row>
    <row r="85" spans="1:22" s="18" customFormat="1" x14ac:dyDescent="0.3">
      <c r="A85" s="19"/>
      <c r="B85" s="19"/>
      <c r="C85" s="19"/>
      <c r="D85" s="19"/>
      <c r="E85" s="19"/>
      <c r="F85" s="19"/>
      <c r="G85" s="19"/>
      <c r="H85" s="19"/>
      <c r="I85" s="19"/>
      <c r="J85" s="19"/>
      <c r="K85" s="19"/>
      <c r="L85" s="19"/>
      <c r="M85" s="19"/>
      <c r="P85" s="19"/>
      <c r="Q85" s="19"/>
      <c r="R85" s="19"/>
      <c r="S85" s="19"/>
      <c r="T85" s="19"/>
      <c r="U85" s="19"/>
      <c r="V85" s="21"/>
    </row>
    <row r="86" spans="1:22" s="18" customFormat="1" x14ac:dyDescent="0.3">
      <c r="A86" s="19"/>
      <c r="B86" s="19"/>
      <c r="C86" s="19"/>
      <c r="D86" s="19"/>
      <c r="E86" s="19"/>
      <c r="F86" s="19"/>
      <c r="G86" s="19"/>
      <c r="H86" s="19"/>
      <c r="I86" s="19"/>
      <c r="J86" s="19"/>
      <c r="K86" s="19"/>
      <c r="L86" s="19"/>
      <c r="M86" s="19"/>
      <c r="P86" s="19"/>
      <c r="Q86" s="19"/>
      <c r="R86" s="19"/>
      <c r="S86" s="19"/>
      <c r="T86" s="19"/>
      <c r="U86" s="19"/>
      <c r="V86" s="21"/>
    </row>
    <row r="87" spans="1:22" s="18" customFormat="1" x14ac:dyDescent="0.3">
      <c r="A87" s="19"/>
      <c r="B87" s="19"/>
      <c r="C87" s="19"/>
      <c r="D87" s="19"/>
      <c r="E87" s="19"/>
      <c r="F87" s="19"/>
      <c r="G87" s="19"/>
      <c r="H87" s="19"/>
      <c r="I87" s="19"/>
      <c r="J87" s="19"/>
      <c r="K87" s="19"/>
      <c r="L87" s="19"/>
      <c r="M87" s="19"/>
      <c r="P87" s="19"/>
      <c r="Q87" s="19"/>
      <c r="R87" s="19"/>
      <c r="S87" s="19"/>
      <c r="T87" s="19"/>
      <c r="U87" s="19"/>
      <c r="V87" s="21"/>
    </row>
    <row r="88" spans="1:22" s="18" customFormat="1" x14ac:dyDescent="0.3">
      <c r="A88" s="19"/>
      <c r="B88" s="19"/>
      <c r="C88" s="19"/>
      <c r="D88" s="19"/>
      <c r="E88" s="19"/>
      <c r="F88" s="19"/>
      <c r="G88" s="19"/>
      <c r="H88" s="19"/>
      <c r="I88" s="19"/>
      <c r="J88" s="19"/>
      <c r="K88" s="19"/>
      <c r="L88" s="19"/>
      <c r="M88" s="19"/>
      <c r="P88" s="19"/>
      <c r="Q88" s="19"/>
      <c r="R88" s="19"/>
      <c r="S88" s="19"/>
      <c r="T88" s="19"/>
      <c r="U88" s="19"/>
      <c r="V88" s="21"/>
    </row>
    <row r="89" spans="1:22" s="18" customFormat="1" x14ac:dyDescent="0.3">
      <c r="A89" s="19"/>
      <c r="B89" s="19"/>
      <c r="C89" s="19"/>
      <c r="D89" s="19"/>
      <c r="E89" s="19"/>
      <c r="F89" s="19"/>
      <c r="G89" s="19"/>
      <c r="H89" s="19"/>
      <c r="I89" s="19"/>
      <c r="J89" s="19"/>
      <c r="K89" s="19"/>
      <c r="L89" s="19"/>
      <c r="M89" s="19"/>
      <c r="P89" s="19"/>
      <c r="Q89" s="19"/>
      <c r="R89" s="19"/>
      <c r="S89" s="19"/>
      <c r="T89" s="19"/>
      <c r="U89" s="19"/>
      <c r="V89" s="21"/>
    </row>
    <row r="90" spans="1:22" s="18" customFormat="1" x14ac:dyDescent="0.3">
      <c r="A90" s="19"/>
      <c r="B90" s="19"/>
      <c r="C90" s="19"/>
      <c r="D90" s="19"/>
      <c r="E90" s="19"/>
      <c r="F90" s="19"/>
      <c r="G90" s="19"/>
      <c r="H90" s="19"/>
      <c r="I90" s="19"/>
      <c r="J90" s="19"/>
      <c r="K90" s="19"/>
      <c r="L90" s="19"/>
      <c r="M90" s="19"/>
      <c r="P90" s="19"/>
      <c r="Q90" s="19"/>
      <c r="R90" s="19"/>
      <c r="S90" s="19"/>
      <c r="T90" s="19"/>
      <c r="U90" s="19"/>
      <c r="V90" s="21"/>
    </row>
    <row r="91" spans="1:22" s="18" customFormat="1" x14ac:dyDescent="0.3">
      <c r="A91" s="19"/>
      <c r="B91" s="19"/>
      <c r="C91" s="19"/>
      <c r="D91" s="19"/>
      <c r="E91" s="19"/>
      <c r="F91" s="19"/>
      <c r="G91" s="19"/>
      <c r="H91" s="19"/>
      <c r="I91" s="19"/>
      <c r="J91" s="19"/>
      <c r="K91" s="19"/>
      <c r="L91" s="19"/>
      <c r="M91" s="19"/>
      <c r="P91" s="19"/>
      <c r="Q91" s="19"/>
      <c r="R91" s="19"/>
      <c r="S91" s="19"/>
      <c r="T91" s="19"/>
      <c r="U91" s="19"/>
      <c r="V91" s="21"/>
    </row>
    <row r="92" spans="1:22" s="18" customFormat="1" x14ac:dyDescent="0.3">
      <c r="A92" s="19"/>
      <c r="B92" s="19"/>
      <c r="C92" s="19"/>
      <c r="D92" s="19"/>
      <c r="E92" s="19"/>
      <c r="F92" s="19"/>
      <c r="G92" s="19"/>
      <c r="H92" s="19"/>
      <c r="I92" s="19"/>
      <c r="J92" s="19"/>
      <c r="K92" s="19"/>
      <c r="L92" s="19"/>
      <c r="M92" s="19"/>
      <c r="P92" s="19"/>
      <c r="Q92" s="19"/>
      <c r="R92" s="19"/>
      <c r="S92" s="19"/>
      <c r="T92" s="19"/>
      <c r="U92" s="19"/>
      <c r="V92" s="21"/>
    </row>
    <row r="93" spans="1:22" s="18" customFormat="1" x14ac:dyDescent="0.3">
      <c r="A93" s="19"/>
      <c r="B93" s="19"/>
      <c r="C93" s="19"/>
      <c r="D93" s="19"/>
      <c r="E93" s="19"/>
      <c r="F93" s="19"/>
      <c r="G93" s="19"/>
      <c r="H93" s="19"/>
      <c r="I93" s="19"/>
      <c r="J93" s="19"/>
      <c r="K93" s="19"/>
      <c r="L93" s="19"/>
      <c r="M93" s="19"/>
      <c r="P93" s="19"/>
      <c r="Q93" s="19"/>
      <c r="R93" s="19"/>
      <c r="S93" s="19"/>
      <c r="T93" s="19"/>
      <c r="U93" s="19"/>
      <c r="V93" s="21"/>
    </row>
    <row r="94" spans="1:22" s="18" customFormat="1" x14ac:dyDescent="0.3">
      <c r="A94" s="19"/>
      <c r="B94" s="19"/>
      <c r="C94" s="19"/>
      <c r="D94" s="19"/>
      <c r="E94" s="19"/>
      <c r="F94" s="19"/>
      <c r="G94" s="19"/>
      <c r="H94" s="19"/>
      <c r="I94" s="19"/>
      <c r="J94" s="19"/>
      <c r="K94" s="19"/>
      <c r="L94" s="19"/>
      <c r="M94" s="19"/>
      <c r="P94" s="19"/>
      <c r="Q94" s="19"/>
      <c r="R94" s="19"/>
      <c r="S94" s="19"/>
      <c r="T94" s="11"/>
      <c r="U94" s="11"/>
      <c r="V94" s="21"/>
    </row>
    <row r="95" spans="1:22" s="18" customFormat="1" x14ac:dyDescent="0.3">
      <c r="A95" s="19"/>
      <c r="B95" s="19"/>
      <c r="C95" s="19"/>
      <c r="D95" s="19"/>
      <c r="E95" s="19"/>
      <c r="F95" s="19"/>
      <c r="G95" s="19"/>
      <c r="H95" s="19"/>
      <c r="I95" s="19"/>
      <c r="J95" s="19"/>
      <c r="K95" s="19"/>
      <c r="L95" s="19"/>
      <c r="M95" s="19"/>
      <c r="P95" s="19"/>
      <c r="Q95" s="19"/>
      <c r="R95" s="19"/>
      <c r="S95" s="19"/>
      <c r="T95" s="11"/>
      <c r="U95" s="11"/>
      <c r="V95" s="21"/>
    </row>
    <row r="96" spans="1:22" s="18" customFormat="1" x14ac:dyDescent="0.3">
      <c r="A96" s="19"/>
      <c r="B96" s="19"/>
      <c r="C96" s="19"/>
      <c r="D96" s="19"/>
      <c r="E96" s="19"/>
      <c r="F96" s="19"/>
      <c r="G96" s="19"/>
      <c r="H96" s="19"/>
      <c r="I96" s="19"/>
      <c r="J96" s="19"/>
      <c r="K96" s="19"/>
      <c r="L96" s="19"/>
      <c r="M96" s="19"/>
      <c r="P96" s="19"/>
      <c r="Q96" s="19"/>
      <c r="R96" s="19"/>
      <c r="S96" s="19"/>
      <c r="T96" s="11"/>
      <c r="U96" s="11"/>
      <c r="V96" s="21"/>
    </row>
    <row r="97" spans="1:22" s="18" customFormat="1" x14ac:dyDescent="0.3">
      <c r="A97" s="19"/>
      <c r="B97" s="19"/>
      <c r="C97" s="19"/>
      <c r="D97" s="19"/>
      <c r="E97" s="19"/>
      <c r="F97" s="19"/>
      <c r="G97" s="19"/>
      <c r="H97" s="19"/>
      <c r="I97" s="19"/>
      <c r="J97" s="19"/>
      <c r="K97" s="19"/>
      <c r="L97" s="19"/>
      <c r="M97" s="19"/>
      <c r="P97" s="19"/>
      <c r="Q97" s="19"/>
      <c r="R97" s="19"/>
      <c r="S97" s="19"/>
      <c r="T97" s="11"/>
      <c r="U97" s="11"/>
      <c r="V97" s="21"/>
    </row>
    <row r="98" spans="1:22" s="18" customFormat="1" x14ac:dyDescent="0.3">
      <c r="A98" s="19"/>
      <c r="B98" s="19"/>
      <c r="C98" s="19"/>
      <c r="D98" s="19"/>
      <c r="E98" s="19"/>
      <c r="F98" s="19"/>
      <c r="G98" s="19"/>
      <c r="H98" s="19"/>
      <c r="I98" s="19"/>
      <c r="J98" s="19"/>
      <c r="K98" s="19"/>
      <c r="L98" s="19"/>
      <c r="M98" s="19"/>
      <c r="P98" s="19"/>
      <c r="Q98" s="19"/>
      <c r="R98" s="19"/>
      <c r="S98" s="19"/>
      <c r="T98" s="11"/>
      <c r="U98" s="11"/>
      <c r="V98" s="21"/>
    </row>
    <row r="99" spans="1:22" s="18" customFormat="1" x14ac:dyDescent="0.3">
      <c r="A99" s="19"/>
      <c r="B99" s="19"/>
      <c r="C99" s="19"/>
      <c r="D99" s="19"/>
      <c r="E99" s="19"/>
      <c r="F99" s="19"/>
      <c r="G99" s="19"/>
      <c r="H99" s="19"/>
      <c r="I99" s="19"/>
      <c r="J99" s="19"/>
      <c r="K99" s="19"/>
      <c r="L99" s="19"/>
      <c r="M99" s="19"/>
      <c r="P99" s="19"/>
      <c r="Q99" s="19"/>
      <c r="R99" s="19"/>
      <c r="S99" s="19"/>
      <c r="T99" s="11"/>
      <c r="U99" s="11"/>
      <c r="V99" s="21"/>
    </row>
    <row r="100" spans="1:22" s="18" customFormat="1" x14ac:dyDescent="0.3">
      <c r="A100" s="19"/>
      <c r="B100" s="19"/>
      <c r="C100" s="19"/>
      <c r="D100" s="19"/>
      <c r="E100" s="19"/>
      <c r="F100" s="19"/>
      <c r="G100" s="19"/>
      <c r="H100" s="19"/>
      <c r="I100" s="19"/>
      <c r="J100" s="19"/>
      <c r="K100" s="19"/>
      <c r="L100" s="19"/>
      <c r="M100" s="19"/>
      <c r="P100" s="19"/>
      <c r="Q100" s="19"/>
      <c r="R100" s="19"/>
      <c r="S100" s="19"/>
      <c r="T100" s="11"/>
      <c r="U100" s="11"/>
      <c r="V100" s="21"/>
    </row>
    <row r="101" spans="1:22" s="18" customFormat="1" x14ac:dyDescent="0.3">
      <c r="A101" s="19"/>
      <c r="B101" s="19"/>
      <c r="C101" s="19"/>
      <c r="D101" s="19"/>
      <c r="E101" s="19"/>
      <c r="F101" s="19"/>
      <c r="G101" s="19"/>
      <c r="H101" s="19"/>
      <c r="I101" s="19"/>
      <c r="J101" s="19"/>
      <c r="K101" s="19"/>
      <c r="L101" s="19"/>
      <c r="M101" s="19"/>
      <c r="P101" s="19"/>
      <c r="Q101" s="19"/>
      <c r="R101" s="19"/>
      <c r="S101" s="19"/>
      <c r="T101" s="11"/>
      <c r="U101" s="11"/>
      <c r="V101" s="21"/>
    </row>
    <row r="102" spans="1:22" s="18" customFormat="1" x14ac:dyDescent="0.3">
      <c r="A102" s="19"/>
      <c r="B102" s="19"/>
      <c r="C102" s="19"/>
      <c r="D102" s="19"/>
      <c r="E102" s="19"/>
      <c r="F102" s="19"/>
      <c r="G102" s="19"/>
      <c r="H102" s="19"/>
      <c r="I102" s="19"/>
      <c r="J102" s="19"/>
      <c r="K102" s="19"/>
      <c r="L102" s="19"/>
      <c r="M102" s="19"/>
      <c r="P102" s="19"/>
      <c r="Q102" s="19"/>
      <c r="R102" s="19"/>
      <c r="S102" s="19"/>
      <c r="T102" s="11"/>
      <c r="U102" s="11"/>
      <c r="V102" s="21"/>
    </row>
    <row r="103" spans="1:22" s="18" customFormat="1" x14ac:dyDescent="0.3">
      <c r="A103" s="19"/>
      <c r="B103" s="19"/>
      <c r="C103" s="19"/>
      <c r="D103" s="19"/>
      <c r="E103" s="19"/>
      <c r="F103" s="19"/>
      <c r="G103" s="19"/>
      <c r="H103" s="19"/>
      <c r="I103" s="19"/>
      <c r="J103" s="19"/>
      <c r="K103" s="19"/>
      <c r="L103" s="19"/>
      <c r="M103" s="19"/>
      <c r="P103" s="19"/>
      <c r="Q103" s="19"/>
      <c r="R103" s="19"/>
      <c r="S103" s="19"/>
      <c r="T103" s="11"/>
      <c r="U103" s="11"/>
      <c r="V103" s="21"/>
    </row>
    <row r="104" spans="1:22" s="18" customFormat="1" x14ac:dyDescent="0.3">
      <c r="A104" s="19"/>
      <c r="B104" s="19"/>
      <c r="C104" s="19"/>
      <c r="D104" s="19"/>
      <c r="E104" s="19"/>
      <c r="F104" s="19"/>
      <c r="G104" s="19"/>
      <c r="H104" s="19"/>
      <c r="I104" s="19"/>
      <c r="J104" s="19"/>
      <c r="K104" s="19"/>
      <c r="L104" s="19"/>
      <c r="M104" s="19"/>
      <c r="P104" s="19"/>
      <c r="Q104" s="19"/>
      <c r="R104" s="19"/>
      <c r="S104" s="19"/>
      <c r="T104" s="11"/>
      <c r="U104" s="11"/>
      <c r="V104" s="21"/>
    </row>
    <row r="105" spans="1:22" s="18" customFormat="1" x14ac:dyDescent="0.3">
      <c r="A105" s="19"/>
      <c r="B105" s="19"/>
      <c r="C105" s="19"/>
      <c r="D105" s="19"/>
      <c r="E105" s="19"/>
      <c r="F105" s="19"/>
      <c r="G105" s="19"/>
      <c r="H105" s="19"/>
      <c r="I105" s="19"/>
      <c r="J105" s="19"/>
      <c r="K105" s="19"/>
      <c r="L105" s="19"/>
      <c r="M105" s="19"/>
      <c r="P105" s="19"/>
      <c r="Q105" s="19"/>
      <c r="R105" s="19"/>
      <c r="S105" s="19"/>
      <c r="T105" s="11"/>
      <c r="U105" s="11"/>
      <c r="V105" s="21"/>
    </row>
    <row r="106" spans="1:22" s="18" customFormat="1" x14ac:dyDescent="0.3">
      <c r="A106" s="19"/>
      <c r="B106" s="19"/>
      <c r="C106" s="19"/>
      <c r="D106" s="19"/>
      <c r="E106" s="19"/>
      <c r="F106" s="19"/>
      <c r="G106" s="19"/>
      <c r="H106" s="19"/>
      <c r="I106" s="19"/>
      <c r="J106" s="19"/>
      <c r="K106" s="19"/>
      <c r="L106" s="19"/>
      <c r="M106" s="19"/>
      <c r="P106" s="19"/>
      <c r="Q106" s="19"/>
      <c r="R106" s="19"/>
      <c r="S106" s="19"/>
      <c r="T106" s="11"/>
      <c r="U106" s="11"/>
      <c r="V106" s="21"/>
    </row>
    <row r="107" spans="1:22" s="18" customFormat="1" x14ac:dyDescent="0.3">
      <c r="A107" s="19"/>
      <c r="B107" s="19"/>
      <c r="C107" s="19"/>
      <c r="D107" s="19"/>
      <c r="E107" s="19"/>
      <c r="F107" s="19"/>
      <c r="G107" s="19"/>
      <c r="H107" s="19"/>
      <c r="I107" s="19"/>
      <c r="J107" s="19"/>
      <c r="K107" s="19"/>
      <c r="L107" s="19"/>
      <c r="M107" s="19"/>
      <c r="P107" s="19"/>
      <c r="Q107" s="19"/>
      <c r="R107" s="19"/>
      <c r="S107" s="19"/>
      <c r="T107" s="11"/>
      <c r="U107" s="11"/>
      <c r="V107" s="21"/>
    </row>
    <row r="108" spans="1:22" s="18" customFormat="1" x14ac:dyDescent="0.3">
      <c r="A108" s="19"/>
      <c r="B108" s="19"/>
      <c r="C108" s="19"/>
      <c r="D108" s="19"/>
      <c r="E108" s="19"/>
      <c r="F108" s="19"/>
      <c r="G108" s="19"/>
      <c r="H108" s="19"/>
      <c r="I108" s="19"/>
      <c r="J108" s="19"/>
      <c r="K108" s="19"/>
      <c r="L108" s="19"/>
      <c r="M108" s="19"/>
      <c r="P108" s="19"/>
      <c r="Q108" s="19"/>
      <c r="R108" s="19"/>
      <c r="S108" s="19"/>
      <c r="T108" s="11"/>
      <c r="U108" s="11"/>
      <c r="V108" s="21"/>
    </row>
    <row r="109" spans="1:22" s="18" customFormat="1" x14ac:dyDescent="0.3">
      <c r="A109" s="19"/>
      <c r="B109" s="19"/>
      <c r="C109" s="19"/>
      <c r="D109" s="19"/>
      <c r="E109" s="19"/>
      <c r="F109" s="19"/>
      <c r="G109" s="19"/>
      <c r="H109" s="19"/>
      <c r="I109" s="19"/>
      <c r="J109" s="19"/>
      <c r="K109" s="19"/>
      <c r="L109" s="19"/>
      <c r="M109" s="19"/>
      <c r="P109" s="19"/>
      <c r="Q109" s="19"/>
      <c r="R109" s="19"/>
      <c r="S109" s="19"/>
      <c r="T109" s="11"/>
      <c r="U109" s="11"/>
      <c r="V109" s="21"/>
    </row>
    <row r="110" spans="1:22" s="18" customFormat="1" x14ac:dyDescent="0.3">
      <c r="A110" s="19"/>
      <c r="B110" s="19"/>
      <c r="C110" s="19"/>
      <c r="D110" s="19"/>
      <c r="E110" s="19"/>
      <c r="F110" s="19"/>
      <c r="G110" s="19"/>
      <c r="H110" s="19"/>
      <c r="I110" s="19"/>
      <c r="J110" s="19"/>
      <c r="K110" s="19"/>
      <c r="L110" s="19"/>
      <c r="M110" s="19"/>
      <c r="P110" s="19"/>
      <c r="Q110" s="19"/>
      <c r="R110" s="19"/>
      <c r="S110" s="19"/>
      <c r="T110" s="11"/>
      <c r="U110" s="11"/>
      <c r="V110" s="21"/>
    </row>
    <row r="111" spans="1:22" s="18" customFormat="1" x14ac:dyDescent="0.3">
      <c r="A111" s="19"/>
      <c r="B111" s="19"/>
      <c r="C111" s="19"/>
      <c r="D111" s="19"/>
      <c r="E111" s="19"/>
      <c r="F111" s="19"/>
      <c r="G111" s="19"/>
      <c r="H111" s="19"/>
      <c r="I111" s="19"/>
      <c r="J111" s="19"/>
      <c r="K111" s="19"/>
      <c r="L111" s="19"/>
      <c r="M111" s="19"/>
      <c r="P111" s="19"/>
      <c r="Q111" s="19"/>
      <c r="R111" s="19"/>
      <c r="S111" s="19"/>
      <c r="T111" s="11"/>
      <c r="U111" s="11"/>
      <c r="V111" s="21"/>
    </row>
    <row r="112" spans="1:22" s="18" customFormat="1" x14ac:dyDescent="0.3">
      <c r="A112" s="19"/>
      <c r="B112" s="19"/>
      <c r="C112" s="19"/>
      <c r="D112" s="19"/>
      <c r="E112" s="19"/>
      <c r="F112" s="19"/>
      <c r="G112" s="19"/>
      <c r="H112" s="19"/>
      <c r="I112" s="19"/>
      <c r="J112" s="19"/>
      <c r="K112" s="19"/>
      <c r="L112" s="19"/>
      <c r="M112" s="19"/>
      <c r="P112" s="19"/>
      <c r="Q112" s="19"/>
      <c r="R112" s="19"/>
      <c r="S112" s="19"/>
      <c r="T112" s="11"/>
      <c r="U112" s="11"/>
      <c r="V112" s="21"/>
    </row>
    <row r="113" spans="1:22" s="18" customFormat="1" x14ac:dyDescent="0.3">
      <c r="A113" s="19"/>
      <c r="B113" s="19"/>
      <c r="C113" s="19"/>
      <c r="D113" s="19"/>
      <c r="E113" s="19"/>
      <c r="F113" s="19"/>
      <c r="G113" s="19"/>
      <c r="H113" s="19"/>
      <c r="I113" s="19"/>
      <c r="J113" s="19"/>
      <c r="K113" s="19"/>
      <c r="L113" s="19"/>
      <c r="M113" s="19"/>
      <c r="P113" s="19"/>
      <c r="Q113" s="19"/>
      <c r="R113" s="19"/>
      <c r="S113" s="19"/>
      <c r="T113" s="11"/>
      <c r="U113" s="11"/>
      <c r="V113" s="21"/>
    </row>
    <row r="114" spans="1:22" s="18" customFormat="1" x14ac:dyDescent="0.3">
      <c r="A114" s="19"/>
      <c r="B114" s="19"/>
      <c r="C114" s="19"/>
      <c r="D114" s="19"/>
      <c r="E114" s="19"/>
      <c r="F114" s="19"/>
      <c r="G114" s="19"/>
      <c r="H114" s="19"/>
      <c r="I114" s="19"/>
      <c r="J114" s="19"/>
      <c r="K114" s="19"/>
      <c r="L114" s="19"/>
      <c r="M114" s="19"/>
      <c r="P114" s="19"/>
      <c r="Q114" s="19"/>
      <c r="R114" s="19"/>
      <c r="S114" s="19"/>
      <c r="T114" s="11"/>
      <c r="U114" s="11"/>
      <c r="V114" s="21"/>
    </row>
    <row r="115" spans="1:22" s="18" customFormat="1" x14ac:dyDescent="0.3">
      <c r="A115" s="19"/>
      <c r="B115" s="19"/>
      <c r="C115" s="19"/>
      <c r="D115" s="19"/>
      <c r="E115" s="19"/>
      <c r="F115" s="19"/>
      <c r="G115" s="19"/>
      <c r="H115" s="19"/>
      <c r="I115" s="19"/>
      <c r="J115" s="19"/>
      <c r="K115" s="19"/>
      <c r="L115" s="19"/>
      <c r="M115" s="19"/>
      <c r="P115" s="19"/>
      <c r="Q115" s="19"/>
      <c r="R115" s="19"/>
      <c r="S115" s="19"/>
      <c r="T115" s="11"/>
      <c r="U115" s="11"/>
      <c r="V115" s="21"/>
    </row>
    <row r="116" spans="1:22" s="18" customFormat="1" x14ac:dyDescent="0.3">
      <c r="A116" s="19"/>
      <c r="B116" s="19"/>
      <c r="C116" s="19"/>
      <c r="D116" s="19"/>
      <c r="E116" s="19"/>
      <c r="F116" s="19"/>
      <c r="G116" s="19"/>
      <c r="H116" s="19"/>
      <c r="I116" s="19"/>
      <c r="J116" s="19"/>
      <c r="K116" s="19"/>
      <c r="L116" s="19"/>
      <c r="M116" s="19"/>
      <c r="P116" s="19"/>
      <c r="Q116" s="19"/>
      <c r="R116" s="19"/>
      <c r="S116" s="19"/>
      <c r="T116" s="11"/>
      <c r="U116" s="11"/>
      <c r="V116" s="21"/>
    </row>
    <row r="117" spans="1:22" s="18" customFormat="1" x14ac:dyDescent="0.3">
      <c r="A117" s="19"/>
      <c r="B117" s="19"/>
      <c r="C117" s="19"/>
      <c r="D117" s="19"/>
      <c r="E117" s="19"/>
      <c r="F117" s="19"/>
      <c r="G117" s="19"/>
      <c r="H117" s="19"/>
      <c r="I117" s="19"/>
      <c r="J117" s="19"/>
      <c r="K117" s="19"/>
      <c r="L117" s="19"/>
      <c r="M117" s="19"/>
      <c r="P117" s="19"/>
      <c r="Q117" s="19"/>
      <c r="R117" s="19"/>
      <c r="S117" s="19"/>
      <c r="T117" s="11"/>
      <c r="U117" s="11"/>
      <c r="V117" s="21"/>
    </row>
    <row r="118" spans="1:22" s="18" customFormat="1" x14ac:dyDescent="0.3">
      <c r="A118" s="19"/>
      <c r="B118" s="19"/>
      <c r="C118" s="19"/>
      <c r="D118" s="19"/>
      <c r="E118" s="19"/>
      <c r="F118" s="19"/>
      <c r="G118" s="19"/>
      <c r="H118" s="19"/>
      <c r="I118" s="19"/>
      <c r="J118" s="19"/>
      <c r="K118" s="19"/>
      <c r="L118" s="19"/>
      <c r="M118" s="19"/>
      <c r="P118" s="19"/>
      <c r="Q118" s="19"/>
      <c r="R118" s="19"/>
      <c r="S118" s="19"/>
      <c r="T118" s="11"/>
      <c r="U118" s="11"/>
      <c r="V118" s="21"/>
    </row>
    <row r="119" spans="1:22" s="18" customFormat="1" x14ac:dyDescent="0.3">
      <c r="A119" s="19"/>
      <c r="B119" s="19"/>
      <c r="C119" s="19"/>
      <c r="D119" s="19"/>
      <c r="E119" s="19"/>
      <c r="F119" s="19"/>
      <c r="G119" s="19"/>
      <c r="H119" s="19"/>
      <c r="I119" s="19"/>
      <c r="J119" s="19"/>
      <c r="K119" s="19"/>
      <c r="L119" s="19"/>
      <c r="M119" s="19"/>
      <c r="P119" s="19"/>
      <c r="Q119" s="19"/>
      <c r="R119" s="19"/>
      <c r="S119" s="19"/>
      <c r="T119" s="11"/>
      <c r="U119" s="11"/>
      <c r="V119" s="21"/>
    </row>
    <row r="120" spans="1:22" s="18" customFormat="1" x14ac:dyDescent="0.3">
      <c r="A120" s="19"/>
      <c r="B120" s="19"/>
      <c r="C120" s="19"/>
      <c r="D120" s="19"/>
      <c r="E120" s="19"/>
      <c r="F120" s="19"/>
      <c r="G120" s="19"/>
      <c r="H120" s="19"/>
      <c r="I120" s="19"/>
      <c r="J120" s="19"/>
      <c r="K120" s="19"/>
      <c r="L120" s="19"/>
      <c r="M120" s="19"/>
      <c r="P120" s="19"/>
      <c r="Q120" s="19"/>
      <c r="R120" s="19"/>
      <c r="S120" s="19"/>
      <c r="T120" s="11"/>
      <c r="U120" s="11"/>
      <c r="V120" s="21"/>
    </row>
    <row r="121" spans="1:22" s="18" customFormat="1" x14ac:dyDescent="0.3">
      <c r="A121" s="19"/>
      <c r="B121" s="19"/>
      <c r="C121" s="19"/>
      <c r="D121" s="19"/>
      <c r="E121" s="19"/>
      <c r="F121" s="19"/>
      <c r="G121" s="19"/>
      <c r="H121" s="19"/>
      <c r="I121" s="19"/>
      <c r="J121" s="19"/>
      <c r="K121" s="19"/>
      <c r="L121" s="19"/>
      <c r="M121" s="19"/>
      <c r="P121" s="19"/>
      <c r="Q121" s="19"/>
      <c r="R121" s="19"/>
      <c r="S121" s="19"/>
      <c r="T121" s="11"/>
      <c r="U121" s="11"/>
      <c r="V121" s="21"/>
    </row>
  </sheetData>
  <dataConsolidate/>
  <mergeCells count="26">
    <mergeCell ref="S7:S8"/>
    <mergeCell ref="V7:V8"/>
    <mergeCell ref="Q7:Q8"/>
    <mergeCell ref="R7:R8"/>
    <mergeCell ref="T7:T8"/>
    <mergeCell ref="U7:U8"/>
    <mergeCell ref="A6:V6"/>
    <mergeCell ref="A1:A4"/>
    <mergeCell ref="V2:V3"/>
    <mergeCell ref="B4:T4"/>
    <mergeCell ref="A5:V5"/>
    <mergeCell ref="B1:U3"/>
    <mergeCell ref="A12:A13"/>
    <mergeCell ref="B12:B13"/>
    <mergeCell ref="D7:D8"/>
    <mergeCell ref="E7:E8"/>
    <mergeCell ref="P7:P8"/>
    <mergeCell ref="L7:M7"/>
    <mergeCell ref="O7:O8"/>
    <mergeCell ref="C7:C8"/>
    <mergeCell ref="F7:G7"/>
    <mergeCell ref="H7:I7"/>
    <mergeCell ref="J7:K7"/>
    <mergeCell ref="N7:N8"/>
    <mergeCell ref="A7:A8"/>
    <mergeCell ref="B7:B8"/>
  </mergeCells>
  <conditionalFormatting sqref="P11:R11">
    <cfRule type="containsBlanks" dxfId="8" priority="5">
      <formula>LEN(TRIM(P11))=0</formula>
    </cfRule>
  </conditionalFormatting>
  <conditionalFormatting sqref="O11">
    <cfRule type="containsBlanks" dxfId="7" priority="1">
      <formula>LEN(TRIM(O11))=0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WZL93"/>
  <sheetViews>
    <sheetView showGridLines="0" zoomScale="60" zoomScaleNormal="60" zoomScalePageLayoutView="75" workbookViewId="0">
      <selection sqref="A1:A4"/>
    </sheetView>
  </sheetViews>
  <sheetFormatPr baseColWidth="10" defaultRowHeight="13.8" x14ac:dyDescent="0.3"/>
  <cols>
    <col min="1" max="3" width="35.6640625" style="11" customWidth="1"/>
    <col min="4" max="6" width="18.6640625" style="11" customWidth="1"/>
    <col min="7" max="7" width="65.33203125" style="11" customWidth="1"/>
    <col min="8" max="8" width="18.6640625" style="11" hidden="1" customWidth="1"/>
    <col min="9" max="9" width="40.6640625" style="11" hidden="1" customWidth="1"/>
    <col min="10" max="10" width="18.6640625" style="11" hidden="1" customWidth="1"/>
    <col min="11" max="11" width="40.6640625" style="11" hidden="1" customWidth="1"/>
    <col min="12" max="12" width="16.6640625" style="11" hidden="1" customWidth="1"/>
    <col min="13" max="13" width="81.44140625" style="11" hidden="1" customWidth="1"/>
    <col min="14" max="15" width="17.6640625" style="10" customWidth="1"/>
    <col min="16" max="16" width="18.6640625" style="11" customWidth="1"/>
    <col min="17" max="17" width="13.33203125" style="11" customWidth="1"/>
    <col min="18" max="18" width="12.44140625" style="11" customWidth="1"/>
    <col min="19" max="19" width="16.6640625" style="11" customWidth="1"/>
    <col min="20" max="20" width="18.6640625" style="11" customWidth="1"/>
    <col min="21" max="21" width="31.33203125" style="11" customWidth="1"/>
    <col min="22" max="22" width="39.21875" style="12" customWidth="1"/>
    <col min="23" max="16234" width="11.44140625" style="10"/>
    <col min="16235" max="16235" width="8.6640625" style="10" customWidth="1"/>
    <col min="16236" max="16384" width="19.6640625" style="10" customWidth="1"/>
  </cols>
  <sheetData>
    <row r="1" spans="1:22 16236:16236" s="1" customFormat="1" ht="15" customHeight="1" x14ac:dyDescent="0.3">
      <c r="A1" s="348"/>
      <c r="B1" s="317" t="s">
        <v>0</v>
      </c>
      <c r="C1" s="318"/>
      <c r="D1" s="318"/>
      <c r="E1" s="318"/>
      <c r="F1" s="318"/>
      <c r="G1" s="318"/>
      <c r="H1" s="318"/>
      <c r="I1" s="318"/>
      <c r="J1" s="318"/>
      <c r="K1" s="318"/>
      <c r="L1" s="318"/>
      <c r="M1" s="318"/>
      <c r="N1" s="318"/>
      <c r="O1" s="318"/>
      <c r="P1" s="318"/>
      <c r="Q1" s="318"/>
      <c r="R1" s="318"/>
      <c r="S1" s="318"/>
      <c r="T1" s="318"/>
      <c r="U1" s="319"/>
      <c r="V1" s="369" t="s">
        <v>684</v>
      </c>
      <c r="WZL1" s="1" t="s">
        <v>1</v>
      </c>
    </row>
    <row r="2" spans="1:22 16236:16236" s="2" customFormat="1" ht="15" customHeight="1" x14ac:dyDescent="0.3">
      <c r="A2" s="348"/>
      <c r="B2" s="320"/>
      <c r="C2" s="321"/>
      <c r="D2" s="321"/>
      <c r="E2" s="321"/>
      <c r="F2" s="321"/>
      <c r="G2" s="321"/>
      <c r="H2" s="321"/>
      <c r="I2" s="321"/>
      <c r="J2" s="321"/>
      <c r="K2" s="321"/>
      <c r="L2" s="321"/>
      <c r="M2" s="321"/>
      <c r="N2" s="321"/>
      <c r="O2" s="321"/>
      <c r="P2" s="321"/>
      <c r="Q2" s="321"/>
      <c r="R2" s="321"/>
      <c r="S2" s="321"/>
      <c r="T2" s="321"/>
      <c r="U2" s="322"/>
      <c r="V2" s="454" t="s">
        <v>675</v>
      </c>
    </row>
    <row r="3" spans="1:22 16236:16236" s="1" customFormat="1" ht="36" customHeight="1" x14ac:dyDescent="0.3">
      <c r="A3" s="348"/>
      <c r="B3" s="323"/>
      <c r="C3" s="324"/>
      <c r="D3" s="324"/>
      <c r="E3" s="324"/>
      <c r="F3" s="324"/>
      <c r="G3" s="324"/>
      <c r="H3" s="324"/>
      <c r="I3" s="324"/>
      <c r="J3" s="324"/>
      <c r="K3" s="324"/>
      <c r="L3" s="324"/>
      <c r="M3" s="324"/>
      <c r="N3" s="324"/>
      <c r="O3" s="324"/>
      <c r="P3" s="324"/>
      <c r="Q3" s="324"/>
      <c r="R3" s="324"/>
      <c r="S3" s="324"/>
      <c r="T3" s="324"/>
      <c r="U3" s="325"/>
      <c r="V3" s="455"/>
      <c r="WZL3" s="1" t="s">
        <v>2</v>
      </c>
    </row>
    <row r="4" spans="1:22 16236:16236" s="1" customFormat="1" ht="22.8" customHeight="1" x14ac:dyDescent="0.3">
      <c r="A4" s="348"/>
      <c r="B4" s="337" t="s">
        <v>3</v>
      </c>
      <c r="C4" s="338"/>
      <c r="D4" s="338"/>
      <c r="E4" s="338"/>
      <c r="F4" s="338"/>
      <c r="G4" s="338"/>
      <c r="H4" s="338"/>
      <c r="I4" s="338"/>
      <c r="J4" s="338"/>
      <c r="K4" s="338"/>
      <c r="L4" s="338"/>
      <c r="M4" s="338"/>
      <c r="N4" s="338"/>
      <c r="O4" s="338"/>
      <c r="P4" s="338"/>
      <c r="Q4" s="338"/>
      <c r="R4" s="338"/>
      <c r="S4" s="338"/>
      <c r="T4" s="339"/>
      <c r="U4" s="13" t="s">
        <v>4</v>
      </c>
      <c r="V4" s="13">
        <v>5</v>
      </c>
    </row>
    <row r="5" spans="1:22 16236:16236" s="16" customFormat="1" ht="32.25" customHeight="1" x14ac:dyDescent="0.3">
      <c r="A5" s="326" t="s">
        <v>628</v>
      </c>
      <c r="B5" s="327"/>
      <c r="C5" s="327"/>
      <c r="D5" s="327"/>
      <c r="E5" s="327"/>
      <c r="F5" s="327"/>
      <c r="G5" s="327"/>
      <c r="H5" s="327"/>
      <c r="I5" s="327"/>
      <c r="J5" s="327"/>
      <c r="K5" s="327"/>
      <c r="L5" s="327"/>
      <c r="M5" s="327"/>
      <c r="N5" s="327"/>
      <c r="O5" s="327"/>
      <c r="P5" s="327"/>
      <c r="Q5" s="327"/>
      <c r="R5" s="327"/>
      <c r="S5" s="327"/>
      <c r="T5" s="327"/>
      <c r="U5" s="327"/>
      <c r="V5" s="328"/>
    </row>
    <row r="6" spans="1:22 16236:16236" s="4" customFormat="1" ht="9.75" customHeight="1" thickBot="1" x14ac:dyDescent="0.35">
      <c r="A6" s="375"/>
    </row>
    <row r="7" spans="1:22 16236:16236" s="17" customFormat="1" ht="18" customHeight="1" x14ac:dyDescent="0.3">
      <c r="A7" s="376" t="s">
        <v>5</v>
      </c>
      <c r="B7" s="377" t="s">
        <v>6</v>
      </c>
      <c r="C7" s="377" t="s">
        <v>7</v>
      </c>
      <c r="D7" s="378" t="s">
        <v>8</v>
      </c>
      <c r="E7" s="378" t="s">
        <v>221</v>
      </c>
      <c r="F7" s="405" t="s">
        <v>556</v>
      </c>
      <c r="G7" s="406"/>
      <c r="H7" s="405" t="s">
        <v>557</v>
      </c>
      <c r="I7" s="406"/>
      <c r="J7" s="405" t="s">
        <v>558</v>
      </c>
      <c r="K7" s="406"/>
      <c r="L7" s="405" t="s">
        <v>559</v>
      </c>
      <c r="M7" s="406"/>
      <c r="N7" s="407" t="s">
        <v>560</v>
      </c>
      <c r="O7" s="378" t="s">
        <v>561</v>
      </c>
      <c r="P7" s="378" t="s">
        <v>220</v>
      </c>
      <c r="Q7" s="378" t="s">
        <v>221</v>
      </c>
      <c r="R7" s="378" t="s">
        <v>222</v>
      </c>
      <c r="S7" s="378" t="s">
        <v>9</v>
      </c>
      <c r="T7" s="379" t="s">
        <v>563</v>
      </c>
      <c r="U7" s="380" t="s">
        <v>562</v>
      </c>
      <c r="V7" s="381" t="s">
        <v>10</v>
      </c>
    </row>
    <row r="8" spans="1:22 16236:16236" s="17" customFormat="1" ht="18" customHeight="1" x14ac:dyDescent="0.3">
      <c r="A8" s="382"/>
      <c r="B8" s="336"/>
      <c r="C8" s="336"/>
      <c r="D8" s="314"/>
      <c r="E8" s="314"/>
      <c r="F8" s="221" t="s">
        <v>161</v>
      </c>
      <c r="G8" s="221" t="s">
        <v>162</v>
      </c>
      <c r="H8" s="221" t="s">
        <v>161</v>
      </c>
      <c r="I8" s="221" t="s">
        <v>162</v>
      </c>
      <c r="J8" s="221" t="s">
        <v>161</v>
      </c>
      <c r="K8" s="221" t="s">
        <v>162</v>
      </c>
      <c r="L8" s="221" t="s">
        <v>161</v>
      </c>
      <c r="M8" s="221" t="s">
        <v>162</v>
      </c>
      <c r="N8" s="332"/>
      <c r="O8" s="314"/>
      <c r="P8" s="314"/>
      <c r="Q8" s="314"/>
      <c r="R8" s="314"/>
      <c r="S8" s="314"/>
      <c r="T8" s="335"/>
      <c r="U8" s="334"/>
      <c r="V8" s="383"/>
    </row>
    <row r="9" spans="1:22 16236:16236" s="8" customFormat="1" ht="138" x14ac:dyDescent="0.3">
      <c r="A9" s="384" t="s">
        <v>478</v>
      </c>
      <c r="B9" s="224" t="s">
        <v>11</v>
      </c>
      <c r="C9" s="224" t="s">
        <v>479</v>
      </c>
      <c r="D9" s="224" t="s">
        <v>13</v>
      </c>
      <c r="E9" s="36">
        <f>Q9</f>
        <v>0.7</v>
      </c>
      <c r="F9" s="206">
        <v>0.25</v>
      </c>
      <c r="G9" s="230" t="s">
        <v>585</v>
      </c>
      <c r="H9" s="206"/>
      <c r="I9" s="241"/>
      <c r="J9" s="206"/>
      <c r="K9" s="230"/>
      <c r="L9" s="206"/>
      <c r="M9" s="230"/>
      <c r="N9" s="232">
        <f>F9</f>
        <v>0.25</v>
      </c>
      <c r="O9" s="232">
        <v>0.05</v>
      </c>
      <c r="P9" s="36">
        <v>0.2</v>
      </c>
      <c r="Q9" s="36">
        <v>0.7</v>
      </c>
      <c r="R9" s="36">
        <v>1</v>
      </c>
      <c r="S9" s="36">
        <v>1</v>
      </c>
      <c r="T9" s="36">
        <v>0.45</v>
      </c>
      <c r="U9" s="36">
        <f>T9/S9</f>
        <v>0.45</v>
      </c>
      <c r="V9" s="489"/>
    </row>
    <row r="10" spans="1:22 16236:16236" s="8" customFormat="1" ht="88.2" customHeight="1" x14ac:dyDescent="0.3">
      <c r="A10" s="490" t="s">
        <v>110</v>
      </c>
      <c r="B10" s="9" t="s">
        <v>11</v>
      </c>
      <c r="C10" s="9" t="s">
        <v>111</v>
      </c>
      <c r="D10" s="224" t="s">
        <v>73</v>
      </c>
      <c r="E10" s="229">
        <f t="shared" ref="E10:E15" si="0">Q10</f>
        <v>2</v>
      </c>
      <c r="F10" s="229">
        <v>1</v>
      </c>
      <c r="G10" s="230" t="s">
        <v>620</v>
      </c>
      <c r="H10" s="229"/>
      <c r="I10" s="241"/>
      <c r="J10" s="229"/>
      <c r="K10" s="230"/>
      <c r="L10" s="229"/>
      <c r="M10" s="230"/>
      <c r="N10" s="224">
        <f t="shared" ref="N10" si="1">F10</f>
        <v>1</v>
      </c>
      <c r="O10" s="224">
        <v>1</v>
      </c>
      <c r="P10" s="224">
        <v>2</v>
      </c>
      <c r="Q10" s="224">
        <v>2</v>
      </c>
      <c r="R10" s="224">
        <v>3</v>
      </c>
      <c r="S10" s="224">
        <v>8</v>
      </c>
      <c r="T10" s="229">
        <v>4</v>
      </c>
      <c r="U10" s="36">
        <f t="shared" ref="U10:U13" si="2">T10/S10</f>
        <v>0.5</v>
      </c>
      <c r="V10" s="491"/>
    </row>
    <row r="11" spans="1:22 16236:16236" s="8" customFormat="1" ht="82.8" x14ac:dyDescent="0.3">
      <c r="A11" s="384" t="s">
        <v>112</v>
      </c>
      <c r="B11" s="224" t="s">
        <v>37</v>
      </c>
      <c r="C11" s="224" t="s">
        <v>113</v>
      </c>
      <c r="D11" s="224" t="s">
        <v>73</v>
      </c>
      <c r="E11" s="229">
        <f t="shared" si="0"/>
        <v>92</v>
      </c>
      <c r="F11" s="229">
        <v>51</v>
      </c>
      <c r="G11" s="273" t="s">
        <v>564</v>
      </c>
      <c r="H11" s="262"/>
      <c r="I11" s="235"/>
      <c r="J11" s="229"/>
      <c r="K11" s="486"/>
      <c r="L11" s="229"/>
      <c r="M11" s="486"/>
      <c r="N11" s="224">
        <f t="shared" ref="N11:N15" si="3">F11</f>
        <v>51</v>
      </c>
      <c r="O11" s="224">
        <v>133</v>
      </c>
      <c r="P11" s="224">
        <v>90</v>
      </c>
      <c r="Q11" s="224">
        <v>92</v>
      </c>
      <c r="R11" s="224">
        <v>92</v>
      </c>
      <c r="S11" s="224">
        <v>407</v>
      </c>
      <c r="T11" s="440">
        <f>133+90+51</f>
        <v>274</v>
      </c>
      <c r="U11" s="36">
        <f t="shared" si="2"/>
        <v>0.67321867321867324</v>
      </c>
      <c r="V11" s="463"/>
    </row>
    <row r="12" spans="1:22 16236:16236" s="8" customFormat="1" ht="82.8" x14ac:dyDescent="0.3">
      <c r="A12" s="492" t="s">
        <v>480</v>
      </c>
      <c r="B12" s="224" t="s">
        <v>15</v>
      </c>
      <c r="C12" s="224" t="s">
        <v>114</v>
      </c>
      <c r="D12" s="224" t="s">
        <v>13</v>
      </c>
      <c r="E12" s="36">
        <f t="shared" si="0"/>
        <v>0.8</v>
      </c>
      <c r="F12" s="15">
        <v>0.08</v>
      </c>
      <c r="G12" s="164" t="s">
        <v>605</v>
      </c>
      <c r="H12" s="15">
        <v>0.1</v>
      </c>
      <c r="I12" s="209"/>
      <c r="J12" s="15"/>
      <c r="K12" s="209"/>
      <c r="L12" s="15"/>
      <c r="M12" s="209"/>
      <c r="N12" s="232">
        <f>F12</f>
        <v>0.08</v>
      </c>
      <c r="O12" s="232">
        <v>0.4</v>
      </c>
      <c r="P12" s="36">
        <v>0.65</v>
      </c>
      <c r="Q12" s="36">
        <v>0.8</v>
      </c>
      <c r="R12" s="36">
        <v>1</v>
      </c>
      <c r="S12" s="242">
        <v>1</v>
      </c>
      <c r="T12" s="443">
        <f>65%+N12</f>
        <v>0.73</v>
      </c>
      <c r="U12" s="36">
        <f t="shared" si="2"/>
        <v>0.73</v>
      </c>
      <c r="V12" s="493"/>
    </row>
    <row r="13" spans="1:22 16236:16236" s="8" customFormat="1" ht="191.4" customHeight="1" x14ac:dyDescent="0.3">
      <c r="A13" s="388" t="s">
        <v>115</v>
      </c>
      <c r="B13" s="315" t="s">
        <v>25</v>
      </c>
      <c r="C13" s="166" t="s">
        <v>189</v>
      </c>
      <c r="D13" s="224" t="s">
        <v>116</v>
      </c>
      <c r="E13" s="447">
        <f t="shared" si="0"/>
        <v>115</v>
      </c>
      <c r="F13" s="488">
        <v>97</v>
      </c>
      <c r="G13" s="164" t="s">
        <v>642</v>
      </c>
      <c r="H13" s="488"/>
      <c r="I13" s="438"/>
      <c r="J13" s="488"/>
      <c r="K13" s="438"/>
      <c r="L13" s="488"/>
      <c r="M13" s="438"/>
      <c r="N13" s="306">
        <f t="shared" si="3"/>
        <v>97</v>
      </c>
      <c r="O13" s="306">
        <v>81</v>
      </c>
      <c r="P13" s="306">
        <v>98</v>
      </c>
      <c r="Q13" s="447">
        <v>115</v>
      </c>
      <c r="R13" s="447">
        <v>133</v>
      </c>
      <c r="S13" s="447">
        <v>133</v>
      </c>
      <c r="T13" s="471">
        <v>98</v>
      </c>
      <c r="U13" s="36">
        <f t="shared" si="2"/>
        <v>0.73684210526315785</v>
      </c>
      <c r="V13" s="463"/>
    </row>
    <row r="14" spans="1:22 16236:16236" s="8" customFormat="1" ht="55.2" x14ac:dyDescent="0.3">
      <c r="A14" s="388"/>
      <c r="B14" s="315"/>
      <c r="C14" s="166" t="s">
        <v>304</v>
      </c>
      <c r="D14" s="224" t="s">
        <v>116</v>
      </c>
      <c r="E14" s="36" t="str">
        <f t="shared" si="0"/>
        <v>-</v>
      </c>
      <c r="F14" s="488" t="s">
        <v>86</v>
      </c>
      <c r="G14" s="438" t="s">
        <v>671</v>
      </c>
      <c r="H14" s="488"/>
      <c r="I14" s="438"/>
      <c r="J14" s="488"/>
      <c r="K14" s="438"/>
      <c r="L14" s="488"/>
      <c r="M14" s="438"/>
      <c r="N14" s="207" t="str">
        <f t="shared" si="3"/>
        <v>NA</v>
      </c>
      <c r="O14" s="306" t="s">
        <v>173</v>
      </c>
      <c r="P14" s="306" t="s">
        <v>173</v>
      </c>
      <c r="Q14" s="306" t="s">
        <v>173</v>
      </c>
      <c r="R14" s="306">
        <v>1</v>
      </c>
      <c r="S14" s="306">
        <v>1</v>
      </c>
      <c r="T14" s="471" t="s">
        <v>86</v>
      </c>
      <c r="U14" s="36" t="s">
        <v>86</v>
      </c>
      <c r="V14" s="463"/>
    </row>
    <row r="15" spans="1:22 16236:16236" s="8" customFormat="1" ht="55.8" thickBot="1" x14ac:dyDescent="0.35">
      <c r="A15" s="389"/>
      <c r="B15" s="390"/>
      <c r="C15" s="421" t="s">
        <v>118</v>
      </c>
      <c r="D15" s="392" t="s">
        <v>116</v>
      </c>
      <c r="E15" s="451">
        <f t="shared" si="0"/>
        <v>246</v>
      </c>
      <c r="F15" s="494">
        <f>164+20</f>
        <v>184</v>
      </c>
      <c r="G15" s="483" t="s">
        <v>672</v>
      </c>
      <c r="H15" s="494"/>
      <c r="I15" s="483"/>
      <c r="J15" s="494"/>
      <c r="K15" s="483"/>
      <c r="L15" s="494"/>
      <c r="M15" s="483"/>
      <c r="N15" s="495">
        <f t="shared" si="3"/>
        <v>184</v>
      </c>
      <c r="O15" s="495">
        <v>82</v>
      </c>
      <c r="P15" s="495">
        <v>164</v>
      </c>
      <c r="Q15" s="495">
        <v>246</v>
      </c>
      <c r="R15" s="495">
        <v>328</v>
      </c>
      <c r="S15" s="495">
        <v>328</v>
      </c>
      <c r="T15" s="485">
        <f>N15</f>
        <v>184</v>
      </c>
      <c r="U15" s="398">
        <f t="shared" ref="U15" si="4">T15/S15</f>
        <v>0.56097560975609762</v>
      </c>
      <c r="V15" s="496"/>
    </row>
    <row r="16" spans="1:22 16236:16236" x14ac:dyDescent="0.3">
      <c r="T16" s="21"/>
      <c r="U16" s="18"/>
    </row>
    <row r="17" spans="20:21" x14ac:dyDescent="0.3">
      <c r="T17" s="21"/>
      <c r="U17" s="18"/>
    </row>
    <row r="18" spans="20:21" x14ac:dyDescent="0.3">
      <c r="T18" s="21"/>
      <c r="U18" s="18"/>
    </row>
    <row r="19" spans="20:21" x14ac:dyDescent="0.3">
      <c r="T19" s="21"/>
      <c r="U19" s="18"/>
    </row>
    <row r="20" spans="20:21" x14ac:dyDescent="0.3">
      <c r="T20" s="21"/>
      <c r="U20" s="18"/>
    </row>
    <row r="21" spans="20:21" x14ac:dyDescent="0.3">
      <c r="T21" s="21"/>
      <c r="U21" s="18"/>
    </row>
    <row r="22" spans="20:21" x14ac:dyDescent="0.3">
      <c r="T22" s="21"/>
      <c r="U22" s="18"/>
    </row>
    <row r="23" spans="20:21" x14ac:dyDescent="0.3">
      <c r="T23" s="21"/>
      <c r="U23" s="18"/>
    </row>
    <row r="24" spans="20:21" x14ac:dyDescent="0.3">
      <c r="T24" s="21"/>
      <c r="U24" s="18"/>
    </row>
    <row r="25" spans="20:21" x14ac:dyDescent="0.3">
      <c r="T25" s="21"/>
      <c r="U25" s="18"/>
    </row>
    <row r="26" spans="20:21" x14ac:dyDescent="0.3">
      <c r="T26" s="21"/>
      <c r="U26" s="18"/>
    </row>
    <row r="27" spans="20:21" x14ac:dyDescent="0.3">
      <c r="T27" s="21"/>
      <c r="U27" s="18"/>
    </row>
    <row r="28" spans="20:21" x14ac:dyDescent="0.3">
      <c r="T28" s="21"/>
      <c r="U28" s="18"/>
    </row>
    <row r="29" spans="20:21" x14ac:dyDescent="0.3">
      <c r="T29" s="21"/>
      <c r="U29" s="18"/>
    </row>
    <row r="30" spans="20:21" x14ac:dyDescent="0.3">
      <c r="T30" s="21"/>
      <c r="U30" s="18"/>
    </row>
    <row r="31" spans="20:21" x14ac:dyDescent="0.3">
      <c r="T31" s="21"/>
      <c r="U31" s="18"/>
    </row>
    <row r="32" spans="20:21" x14ac:dyDescent="0.3">
      <c r="T32" s="21"/>
      <c r="U32" s="18"/>
    </row>
    <row r="33" spans="20:21" x14ac:dyDescent="0.3">
      <c r="T33" s="21"/>
      <c r="U33" s="18"/>
    </row>
    <row r="34" spans="20:21" x14ac:dyDescent="0.3">
      <c r="T34" s="21"/>
      <c r="U34" s="18"/>
    </row>
    <row r="35" spans="20:21" x14ac:dyDescent="0.3">
      <c r="T35" s="21"/>
      <c r="U35" s="18"/>
    </row>
    <row r="36" spans="20:21" x14ac:dyDescent="0.3">
      <c r="T36" s="21"/>
      <c r="U36" s="18"/>
    </row>
    <row r="37" spans="20:21" x14ac:dyDescent="0.3">
      <c r="T37" s="21"/>
      <c r="U37" s="18"/>
    </row>
    <row r="38" spans="20:21" x14ac:dyDescent="0.3">
      <c r="T38" s="21"/>
      <c r="U38" s="18"/>
    </row>
    <row r="39" spans="20:21" x14ac:dyDescent="0.3">
      <c r="T39" s="21"/>
      <c r="U39" s="18"/>
    </row>
    <row r="40" spans="20:21" x14ac:dyDescent="0.3">
      <c r="T40" s="21"/>
      <c r="U40" s="18"/>
    </row>
    <row r="41" spans="20:21" x14ac:dyDescent="0.3">
      <c r="T41" s="21"/>
      <c r="U41" s="18"/>
    </row>
    <row r="42" spans="20:21" x14ac:dyDescent="0.3">
      <c r="T42" s="21"/>
      <c r="U42" s="18"/>
    </row>
    <row r="43" spans="20:21" x14ac:dyDescent="0.3">
      <c r="T43" s="21"/>
      <c r="U43" s="18"/>
    </row>
    <row r="44" spans="20:21" x14ac:dyDescent="0.3">
      <c r="T44" s="21"/>
      <c r="U44" s="18"/>
    </row>
    <row r="45" spans="20:21" x14ac:dyDescent="0.3">
      <c r="T45" s="21"/>
      <c r="U45" s="18"/>
    </row>
    <row r="46" spans="20:21" x14ac:dyDescent="0.3">
      <c r="T46" s="21"/>
      <c r="U46" s="18"/>
    </row>
    <row r="47" spans="20:21" x14ac:dyDescent="0.3">
      <c r="T47" s="21"/>
      <c r="U47" s="18"/>
    </row>
    <row r="48" spans="20:21" x14ac:dyDescent="0.3">
      <c r="T48" s="21"/>
      <c r="U48" s="18"/>
    </row>
    <row r="49" spans="20:21" x14ac:dyDescent="0.3">
      <c r="T49" s="21"/>
      <c r="U49" s="18"/>
    </row>
    <row r="50" spans="20:21" x14ac:dyDescent="0.3">
      <c r="T50" s="21"/>
      <c r="U50" s="18"/>
    </row>
    <row r="51" spans="20:21" x14ac:dyDescent="0.3">
      <c r="T51" s="21"/>
      <c r="U51" s="18"/>
    </row>
    <row r="52" spans="20:21" x14ac:dyDescent="0.3">
      <c r="T52" s="21"/>
      <c r="U52" s="18"/>
    </row>
    <row r="53" spans="20:21" x14ac:dyDescent="0.3">
      <c r="T53" s="21"/>
      <c r="U53" s="18"/>
    </row>
    <row r="54" spans="20:21" x14ac:dyDescent="0.3">
      <c r="T54" s="21"/>
      <c r="U54" s="18"/>
    </row>
    <row r="55" spans="20:21" x14ac:dyDescent="0.3">
      <c r="T55" s="21"/>
      <c r="U55" s="18"/>
    </row>
    <row r="56" spans="20:21" x14ac:dyDescent="0.3">
      <c r="T56" s="21"/>
      <c r="U56" s="18"/>
    </row>
    <row r="57" spans="20:21" x14ac:dyDescent="0.3">
      <c r="T57" s="21"/>
      <c r="U57" s="18"/>
    </row>
    <row r="58" spans="20:21" x14ac:dyDescent="0.3">
      <c r="T58" s="21"/>
      <c r="U58" s="18"/>
    </row>
    <row r="59" spans="20:21" x14ac:dyDescent="0.3">
      <c r="T59" s="21"/>
      <c r="U59" s="18"/>
    </row>
    <row r="60" spans="20:21" x14ac:dyDescent="0.3">
      <c r="T60" s="21"/>
      <c r="U60" s="18"/>
    </row>
    <row r="61" spans="20:21" x14ac:dyDescent="0.3">
      <c r="T61" s="21"/>
      <c r="U61" s="18"/>
    </row>
    <row r="62" spans="20:21" x14ac:dyDescent="0.3">
      <c r="T62" s="21"/>
      <c r="U62" s="18"/>
    </row>
    <row r="63" spans="20:21" x14ac:dyDescent="0.3">
      <c r="T63" s="21"/>
      <c r="U63" s="18"/>
    </row>
    <row r="64" spans="20:21" x14ac:dyDescent="0.3">
      <c r="T64" s="21"/>
      <c r="U64" s="18"/>
    </row>
    <row r="65" spans="20:21" x14ac:dyDescent="0.3">
      <c r="T65" s="21"/>
      <c r="U65" s="18"/>
    </row>
    <row r="66" spans="20:21" x14ac:dyDescent="0.3">
      <c r="T66" s="21"/>
      <c r="U66" s="18"/>
    </row>
    <row r="67" spans="20:21" x14ac:dyDescent="0.3">
      <c r="T67" s="19"/>
      <c r="U67" s="19"/>
    </row>
    <row r="68" spans="20:21" x14ac:dyDescent="0.3">
      <c r="T68" s="19"/>
      <c r="U68" s="19"/>
    </row>
    <row r="69" spans="20:21" x14ac:dyDescent="0.3">
      <c r="T69" s="19"/>
      <c r="U69" s="19"/>
    </row>
    <row r="70" spans="20:21" x14ac:dyDescent="0.3">
      <c r="T70" s="19"/>
      <c r="U70" s="19"/>
    </row>
    <row r="71" spans="20:21" x14ac:dyDescent="0.3">
      <c r="T71" s="19"/>
      <c r="U71" s="19"/>
    </row>
    <row r="72" spans="20:21" x14ac:dyDescent="0.3">
      <c r="T72" s="19"/>
      <c r="U72" s="19"/>
    </row>
    <row r="73" spans="20:21" x14ac:dyDescent="0.3">
      <c r="T73" s="19"/>
      <c r="U73" s="19"/>
    </row>
    <row r="74" spans="20:21" x14ac:dyDescent="0.3">
      <c r="T74" s="19"/>
      <c r="U74" s="19"/>
    </row>
    <row r="75" spans="20:21" x14ac:dyDescent="0.3">
      <c r="T75" s="19"/>
      <c r="U75" s="19"/>
    </row>
    <row r="76" spans="20:21" x14ac:dyDescent="0.3">
      <c r="T76" s="19"/>
      <c r="U76" s="19"/>
    </row>
    <row r="77" spans="20:21" x14ac:dyDescent="0.3">
      <c r="T77" s="19"/>
      <c r="U77" s="19"/>
    </row>
    <row r="78" spans="20:21" x14ac:dyDescent="0.3">
      <c r="T78" s="19"/>
      <c r="U78" s="19"/>
    </row>
    <row r="79" spans="20:21" x14ac:dyDescent="0.3">
      <c r="T79" s="19"/>
      <c r="U79" s="19"/>
    </row>
    <row r="80" spans="20:21" x14ac:dyDescent="0.3">
      <c r="T80" s="19"/>
      <c r="U80" s="19"/>
    </row>
    <row r="81" spans="20:21" x14ac:dyDescent="0.3">
      <c r="T81" s="19"/>
      <c r="U81" s="19"/>
    </row>
    <row r="82" spans="20:21" x14ac:dyDescent="0.3">
      <c r="T82" s="19"/>
      <c r="U82" s="19"/>
    </row>
    <row r="83" spans="20:21" x14ac:dyDescent="0.3">
      <c r="T83" s="19"/>
      <c r="U83" s="19"/>
    </row>
    <row r="84" spans="20:21" x14ac:dyDescent="0.3">
      <c r="T84" s="19"/>
      <c r="U84" s="19"/>
    </row>
    <row r="85" spans="20:21" x14ac:dyDescent="0.3">
      <c r="T85" s="19"/>
      <c r="U85" s="19"/>
    </row>
    <row r="86" spans="20:21" x14ac:dyDescent="0.3">
      <c r="T86" s="19"/>
      <c r="U86" s="19"/>
    </row>
    <row r="87" spans="20:21" x14ac:dyDescent="0.3">
      <c r="T87" s="19"/>
      <c r="U87" s="19"/>
    </row>
    <row r="88" spans="20:21" x14ac:dyDescent="0.3">
      <c r="T88" s="19"/>
      <c r="U88" s="19"/>
    </row>
    <row r="89" spans="20:21" x14ac:dyDescent="0.3">
      <c r="T89" s="19"/>
      <c r="U89" s="19"/>
    </row>
    <row r="90" spans="20:21" x14ac:dyDescent="0.3">
      <c r="T90" s="19"/>
      <c r="U90" s="19"/>
    </row>
    <row r="91" spans="20:21" x14ac:dyDescent="0.3">
      <c r="T91" s="19"/>
      <c r="U91" s="19"/>
    </row>
    <row r="92" spans="20:21" x14ac:dyDescent="0.3">
      <c r="T92" s="19"/>
      <c r="U92" s="19"/>
    </row>
    <row r="93" spans="20:21" x14ac:dyDescent="0.3">
      <c r="T93" s="19"/>
      <c r="U93" s="19"/>
    </row>
  </sheetData>
  <autoFilter ref="A8:WZL15" xr:uid="{00000000-0009-0000-0000-000004000000}"/>
  <dataConsolidate/>
  <mergeCells count="25">
    <mergeCell ref="O7:O8"/>
    <mergeCell ref="S7:S8"/>
    <mergeCell ref="V7:V8"/>
    <mergeCell ref="P7:P8"/>
    <mergeCell ref="Q7:Q8"/>
    <mergeCell ref="R7:R8"/>
    <mergeCell ref="T7:T8"/>
    <mergeCell ref="U7:U8"/>
    <mergeCell ref="A1:A4"/>
    <mergeCell ref="V2:V3"/>
    <mergeCell ref="B1:U3"/>
    <mergeCell ref="B4:T4"/>
    <mergeCell ref="A5:V5"/>
    <mergeCell ref="N7:N8"/>
    <mergeCell ref="A13:A15"/>
    <mergeCell ref="B13:B15"/>
    <mergeCell ref="C7:C8"/>
    <mergeCell ref="D7:D8"/>
    <mergeCell ref="E7:E8"/>
    <mergeCell ref="A7:A8"/>
    <mergeCell ref="B7:B8"/>
    <mergeCell ref="F7:G7"/>
    <mergeCell ref="H7:I7"/>
    <mergeCell ref="J7:K7"/>
    <mergeCell ref="L7:M7"/>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WZT93"/>
  <sheetViews>
    <sheetView showGridLines="0" zoomScale="60" zoomScaleNormal="60" zoomScaleSheetLayoutView="75" zoomScalePageLayoutView="75" workbookViewId="0">
      <selection sqref="A1:A4"/>
    </sheetView>
  </sheetViews>
  <sheetFormatPr baseColWidth="10" defaultRowHeight="13.8" x14ac:dyDescent="0.3"/>
  <cols>
    <col min="1" max="2" width="35.6640625" style="11" customWidth="1"/>
    <col min="3" max="3" width="23.33203125" style="11" customWidth="1"/>
    <col min="4" max="4" width="13.88671875" style="11" customWidth="1"/>
    <col min="5" max="5" width="13.5546875" style="11" customWidth="1"/>
    <col min="6" max="6" width="18.6640625" style="11" customWidth="1"/>
    <col min="7" max="7" width="87.6640625" style="11" customWidth="1"/>
    <col min="8" max="8" width="18.6640625" style="11" hidden="1" customWidth="1"/>
    <col min="9" max="9" width="40.6640625" style="11" hidden="1" customWidth="1"/>
    <col min="10" max="10" width="18.6640625" style="11" hidden="1" customWidth="1"/>
    <col min="11" max="11" width="40.6640625" style="11" hidden="1" customWidth="1"/>
    <col min="12" max="12" width="18.6640625" style="11" hidden="1" customWidth="1"/>
    <col min="13" max="13" width="40.6640625" style="11" hidden="1" customWidth="1"/>
    <col min="14" max="15" width="17.6640625" style="10" customWidth="1"/>
    <col min="16" max="16" width="18.6640625" style="11" customWidth="1"/>
    <col min="17" max="17" width="15.44140625" style="11" customWidth="1"/>
    <col min="18" max="18" width="14.33203125" style="11" customWidth="1"/>
    <col min="19" max="20" width="18.6640625" style="11" customWidth="1"/>
    <col min="21" max="21" width="31.33203125" style="11" customWidth="1"/>
    <col min="22" max="22" width="20.6640625" style="12" customWidth="1"/>
    <col min="23" max="16242" width="11.44140625" style="10"/>
    <col min="16243" max="16243" width="8.6640625" style="10" customWidth="1"/>
    <col min="16244" max="16384" width="19.6640625" style="10" customWidth="1"/>
  </cols>
  <sheetData>
    <row r="1" spans="1:22 16244:16244" s="1" customFormat="1" ht="15" customHeight="1" x14ac:dyDescent="0.3">
      <c r="A1" s="457"/>
      <c r="B1" s="366" t="s">
        <v>0</v>
      </c>
      <c r="C1" s="367"/>
      <c r="D1" s="367"/>
      <c r="E1" s="367"/>
      <c r="F1" s="367"/>
      <c r="G1" s="367"/>
      <c r="H1" s="367"/>
      <c r="I1" s="367"/>
      <c r="J1" s="367"/>
      <c r="K1" s="367"/>
      <c r="L1" s="367"/>
      <c r="M1" s="367"/>
      <c r="N1" s="367"/>
      <c r="O1" s="367"/>
      <c r="P1" s="367"/>
      <c r="Q1" s="367"/>
      <c r="R1" s="367"/>
      <c r="S1" s="367"/>
      <c r="T1" s="367"/>
      <c r="U1" s="368"/>
      <c r="V1" s="369" t="s">
        <v>685</v>
      </c>
      <c r="WZT1" s="1" t="s">
        <v>1</v>
      </c>
    </row>
    <row r="2" spans="1:22 16244:16244" s="2" customFormat="1" ht="24" customHeight="1" x14ac:dyDescent="0.3">
      <c r="A2" s="458"/>
      <c r="B2" s="320"/>
      <c r="C2" s="321"/>
      <c r="D2" s="321"/>
      <c r="E2" s="321"/>
      <c r="F2" s="321"/>
      <c r="G2" s="321"/>
      <c r="H2" s="321"/>
      <c r="I2" s="321"/>
      <c r="J2" s="321"/>
      <c r="K2" s="321"/>
      <c r="L2" s="321"/>
      <c r="M2" s="321"/>
      <c r="N2" s="321"/>
      <c r="O2" s="321"/>
      <c r="P2" s="321"/>
      <c r="Q2" s="321"/>
      <c r="R2" s="321"/>
      <c r="S2" s="321"/>
      <c r="T2" s="321"/>
      <c r="U2" s="322"/>
      <c r="V2" s="454" t="s">
        <v>675</v>
      </c>
    </row>
    <row r="3" spans="1:22 16244:16244" s="1" customFormat="1" ht="27" customHeight="1" x14ac:dyDescent="0.3">
      <c r="A3" s="458"/>
      <c r="B3" s="323"/>
      <c r="C3" s="324"/>
      <c r="D3" s="324"/>
      <c r="E3" s="324"/>
      <c r="F3" s="324"/>
      <c r="G3" s="324"/>
      <c r="H3" s="324"/>
      <c r="I3" s="324"/>
      <c r="J3" s="324"/>
      <c r="K3" s="324"/>
      <c r="L3" s="324"/>
      <c r="M3" s="324"/>
      <c r="N3" s="324"/>
      <c r="O3" s="324"/>
      <c r="P3" s="324"/>
      <c r="Q3" s="324"/>
      <c r="R3" s="324"/>
      <c r="S3" s="324"/>
      <c r="T3" s="324"/>
      <c r="U3" s="325"/>
      <c r="V3" s="455"/>
      <c r="WZT3" s="1" t="s">
        <v>2</v>
      </c>
    </row>
    <row r="4" spans="1:22 16244:16244" s="1" customFormat="1" ht="38.25" customHeight="1" x14ac:dyDescent="0.3">
      <c r="A4" s="458"/>
      <c r="B4" s="337" t="s">
        <v>3</v>
      </c>
      <c r="C4" s="338"/>
      <c r="D4" s="338"/>
      <c r="E4" s="338"/>
      <c r="F4" s="338"/>
      <c r="G4" s="338"/>
      <c r="H4" s="338"/>
      <c r="I4" s="338"/>
      <c r="J4" s="338"/>
      <c r="K4" s="338"/>
      <c r="L4" s="338"/>
      <c r="M4" s="338"/>
      <c r="N4" s="338"/>
      <c r="O4" s="338"/>
      <c r="P4" s="338"/>
      <c r="Q4" s="338"/>
      <c r="R4" s="338"/>
      <c r="S4" s="338"/>
      <c r="T4" s="339"/>
      <c r="U4" s="227" t="s">
        <v>4</v>
      </c>
      <c r="V4" s="403">
        <v>6</v>
      </c>
    </row>
    <row r="5" spans="1:22 16244:16244" s="16" customFormat="1" ht="32.25" customHeight="1" thickBot="1" x14ac:dyDescent="0.35">
      <c r="A5" s="497" t="s">
        <v>629</v>
      </c>
      <c r="B5" s="498"/>
      <c r="C5" s="498"/>
      <c r="D5" s="498"/>
      <c r="E5" s="498"/>
      <c r="F5" s="498"/>
      <c r="G5" s="498"/>
      <c r="H5" s="498"/>
      <c r="I5" s="498"/>
      <c r="J5" s="498"/>
      <c r="K5" s="498"/>
      <c r="L5" s="498"/>
      <c r="M5" s="498"/>
      <c r="N5" s="498"/>
      <c r="O5" s="498"/>
      <c r="P5" s="498"/>
      <c r="Q5" s="498"/>
      <c r="R5" s="498"/>
      <c r="S5" s="498"/>
      <c r="T5" s="498"/>
      <c r="U5" s="498"/>
      <c r="V5" s="499"/>
    </row>
    <row r="6" spans="1:22 16244:16244" s="4" customFormat="1" ht="9.75" customHeight="1" x14ac:dyDescent="0.3">
      <c r="A6" s="5"/>
      <c r="B6" s="6"/>
      <c r="C6" s="6"/>
      <c r="D6" s="6"/>
      <c r="E6" s="6"/>
      <c r="F6" s="6"/>
      <c r="G6" s="6"/>
      <c r="H6" s="6"/>
      <c r="I6" s="6"/>
      <c r="J6" s="6"/>
      <c r="K6" s="6"/>
      <c r="L6" s="6"/>
      <c r="M6" s="6"/>
      <c r="N6" s="6"/>
      <c r="O6" s="6"/>
      <c r="P6" s="6"/>
      <c r="Q6" s="6"/>
      <c r="R6" s="6"/>
      <c r="S6" s="6"/>
      <c r="T6" s="6"/>
      <c r="U6" s="6"/>
      <c r="V6" s="6"/>
    </row>
    <row r="7" spans="1:22 16244:16244" s="17" customFormat="1" ht="16.5" customHeight="1" x14ac:dyDescent="0.3">
      <c r="A7" s="336" t="s">
        <v>5</v>
      </c>
      <c r="B7" s="336" t="s">
        <v>6</v>
      </c>
      <c r="C7" s="336" t="s">
        <v>7</v>
      </c>
      <c r="D7" s="314" t="s">
        <v>8</v>
      </c>
      <c r="E7" s="314" t="s">
        <v>221</v>
      </c>
      <c r="F7" s="329" t="s">
        <v>556</v>
      </c>
      <c r="G7" s="330"/>
      <c r="H7" s="329" t="s">
        <v>557</v>
      </c>
      <c r="I7" s="330"/>
      <c r="J7" s="329" t="s">
        <v>558</v>
      </c>
      <c r="K7" s="330"/>
      <c r="L7" s="329" t="s">
        <v>559</v>
      </c>
      <c r="M7" s="330"/>
      <c r="N7" s="331" t="s">
        <v>560</v>
      </c>
      <c r="O7" s="314" t="s">
        <v>561</v>
      </c>
      <c r="P7" s="314" t="s">
        <v>220</v>
      </c>
      <c r="Q7" s="314" t="s">
        <v>221</v>
      </c>
      <c r="R7" s="314" t="s">
        <v>222</v>
      </c>
      <c r="S7" s="314" t="s">
        <v>9</v>
      </c>
      <c r="T7" s="335" t="s">
        <v>563</v>
      </c>
      <c r="U7" s="333" t="s">
        <v>562</v>
      </c>
      <c r="V7" s="340" t="s">
        <v>10</v>
      </c>
    </row>
    <row r="8" spans="1:22 16244:16244" s="17" customFormat="1" ht="18" customHeight="1" x14ac:dyDescent="0.3">
      <c r="A8" s="336"/>
      <c r="B8" s="336"/>
      <c r="C8" s="336"/>
      <c r="D8" s="314"/>
      <c r="E8" s="314"/>
      <c r="F8" s="221" t="s">
        <v>161</v>
      </c>
      <c r="G8" s="221" t="s">
        <v>162</v>
      </c>
      <c r="H8" s="221" t="s">
        <v>161</v>
      </c>
      <c r="I8" s="221" t="s">
        <v>162</v>
      </c>
      <c r="J8" s="221" t="s">
        <v>161</v>
      </c>
      <c r="K8" s="221" t="s">
        <v>162</v>
      </c>
      <c r="L8" s="221" t="s">
        <v>161</v>
      </c>
      <c r="M8" s="221" t="s">
        <v>162</v>
      </c>
      <c r="N8" s="332"/>
      <c r="O8" s="314"/>
      <c r="P8" s="314"/>
      <c r="Q8" s="314"/>
      <c r="R8" s="314"/>
      <c r="S8" s="314"/>
      <c r="T8" s="335"/>
      <c r="U8" s="334"/>
      <c r="V8" s="341"/>
    </row>
    <row r="9" spans="1:22 16244:16244" s="8" customFormat="1" ht="360" customHeight="1" x14ac:dyDescent="0.3">
      <c r="A9" s="223" t="s">
        <v>481</v>
      </c>
      <c r="B9" s="228" t="s">
        <v>482</v>
      </c>
      <c r="C9" s="224" t="s">
        <v>119</v>
      </c>
      <c r="D9" s="224" t="s">
        <v>120</v>
      </c>
      <c r="E9" s="14">
        <f>Q9</f>
        <v>6</v>
      </c>
      <c r="F9" s="229">
        <v>6</v>
      </c>
      <c r="G9" s="176" t="s">
        <v>686</v>
      </c>
      <c r="H9" s="229"/>
      <c r="I9" s="241"/>
      <c r="J9" s="229"/>
      <c r="K9" s="230"/>
      <c r="L9" s="229"/>
      <c r="M9" s="230"/>
      <c r="N9" s="274">
        <v>6</v>
      </c>
      <c r="O9" s="229">
        <v>5</v>
      </c>
      <c r="P9" s="14">
        <v>6</v>
      </c>
      <c r="Q9" s="224">
        <v>6</v>
      </c>
      <c r="R9" s="224">
        <v>6</v>
      </c>
      <c r="S9" s="224">
        <v>23</v>
      </c>
      <c r="T9" s="229">
        <f>5+6+6</f>
        <v>17</v>
      </c>
      <c r="U9" s="36">
        <f>T9/S9</f>
        <v>0.73913043478260865</v>
      </c>
      <c r="V9" s="14"/>
    </row>
    <row r="10" spans="1:22 16244:16244" s="8" customFormat="1" ht="41.4" x14ac:dyDescent="0.25">
      <c r="A10" s="225" t="s">
        <v>121</v>
      </c>
      <c r="B10" s="225" t="s">
        <v>11</v>
      </c>
      <c r="C10" s="224" t="s">
        <v>122</v>
      </c>
      <c r="D10" s="224" t="s">
        <v>12</v>
      </c>
      <c r="E10" s="14">
        <f>Q10</f>
        <v>1</v>
      </c>
      <c r="F10" s="306">
        <v>0</v>
      </c>
      <c r="G10" s="176" t="s">
        <v>581</v>
      </c>
      <c r="H10" s="276"/>
      <c r="I10" s="277"/>
      <c r="J10" s="276"/>
      <c r="K10" s="278"/>
      <c r="L10" s="276"/>
      <c r="M10" s="278"/>
      <c r="N10" s="306" t="s">
        <v>173</v>
      </c>
      <c r="O10" s="276">
        <v>1</v>
      </c>
      <c r="P10" s="14">
        <v>1</v>
      </c>
      <c r="Q10" s="224">
        <v>1</v>
      </c>
      <c r="R10" s="224">
        <v>1</v>
      </c>
      <c r="S10" s="224">
        <v>4</v>
      </c>
      <c r="T10" s="306">
        <v>0</v>
      </c>
      <c r="U10" s="36">
        <f t="shared" ref="U10:U14" si="0">T10/S10</f>
        <v>0</v>
      </c>
      <c r="V10" s="14"/>
    </row>
    <row r="11" spans="1:22 16244:16244" s="8" customFormat="1" ht="165.6" x14ac:dyDescent="0.3">
      <c r="A11" s="223" t="s">
        <v>123</v>
      </c>
      <c r="B11" s="228" t="s">
        <v>11</v>
      </c>
      <c r="C11" s="224" t="s">
        <v>124</v>
      </c>
      <c r="D11" s="224" t="s">
        <v>35</v>
      </c>
      <c r="E11" s="14">
        <f t="shared" ref="E11:E30" si="1">Q11</f>
        <v>20</v>
      </c>
      <c r="F11" s="275">
        <v>10</v>
      </c>
      <c r="G11" s="176" t="s">
        <v>582</v>
      </c>
      <c r="H11" s="243"/>
      <c r="I11" s="164"/>
      <c r="J11" s="243"/>
      <c r="K11" s="230"/>
      <c r="L11" s="243"/>
      <c r="M11" s="230"/>
      <c r="N11" s="279">
        <f>+F11</f>
        <v>10</v>
      </c>
      <c r="O11" s="243">
        <v>16</v>
      </c>
      <c r="P11" s="14">
        <v>18</v>
      </c>
      <c r="Q11" s="224">
        <v>20</v>
      </c>
      <c r="R11" s="224">
        <v>22</v>
      </c>
      <c r="S11" s="224">
        <v>76</v>
      </c>
      <c r="T11" s="440">
        <f>18+21+N11</f>
        <v>49</v>
      </c>
      <c r="U11" s="36">
        <f t="shared" si="0"/>
        <v>0.64473684210526316</v>
      </c>
      <c r="V11" s="7"/>
    </row>
    <row r="12" spans="1:22 16244:16244" s="8" customFormat="1" ht="179.4" x14ac:dyDescent="0.3">
      <c r="A12" s="223" t="s">
        <v>125</v>
      </c>
      <c r="B12" s="228" t="s">
        <v>37</v>
      </c>
      <c r="C12" s="224" t="s">
        <v>126</v>
      </c>
      <c r="D12" s="224" t="s">
        <v>12</v>
      </c>
      <c r="E12" s="14">
        <f t="shared" si="1"/>
        <v>5</v>
      </c>
      <c r="F12" s="14">
        <v>0</v>
      </c>
      <c r="G12" s="176" t="s">
        <v>584</v>
      </c>
      <c r="H12" s="14"/>
      <c r="I12" s="165"/>
      <c r="J12" s="14"/>
      <c r="K12" s="486"/>
      <c r="L12" s="14"/>
      <c r="M12" s="486"/>
      <c r="N12" s="280">
        <v>5</v>
      </c>
      <c r="O12" s="224">
        <v>7</v>
      </c>
      <c r="P12" s="14">
        <v>5</v>
      </c>
      <c r="Q12" s="224">
        <v>5</v>
      </c>
      <c r="R12" s="224">
        <v>5</v>
      </c>
      <c r="S12" s="224">
        <v>22</v>
      </c>
      <c r="T12" s="224">
        <v>12</v>
      </c>
      <c r="U12" s="36">
        <f t="shared" si="0"/>
        <v>0.54545454545454541</v>
      </c>
      <c r="V12" s="7"/>
    </row>
    <row r="13" spans="1:22 16244:16244" s="8" customFormat="1" ht="69" x14ac:dyDescent="0.3">
      <c r="A13" s="223" t="s">
        <v>483</v>
      </c>
      <c r="B13" s="228" t="s">
        <v>37</v>
      </c>
      <c r="C13" s="224" t="s">
        <v>127</v>
      </c>
      <c r="D13" s="224" t="s">
        <v>73</v>
      </c>
      <c r="E13" s="14">
        <f t="shared" si="1"/>
        <v>2</v>
      </c>
      <c r="F13" s="14">
        <v>0</v>
      </c>
      <c r="G13" s="176" t="s">
        <v>621</v>
      </c>
      <c r="H13" s="36"/>
      <c r="I13" s="165"/>
      <c r="J13" s="206"/>
      <c r="K13" s="486"/>
      <c r="L13" s="206"/>
      <c r="M13" s="486"/>
      <c r="N13" s="224">
        <f>F13</f>
        <v>0</v>
      </c>
      <c r="O13" s="224">
        <v>2</v>
      </c>
      <c r="P13" s="14">
        <v>2</v>
      </c>
      <c r="Q13" s="224">
        <v>2</v>
      </c>
      <c r="R13" s="224">
        <v>2</v>
      </c>
      <c r="S13" s="224">
        <v>8</v>
      </c>
      <c r="T13" s="471">
        <f>2+2</f>
        <v>4</v>
      </c>
      <c r="U13" s="36">
        <f t="shared" si="0"/>
        <v>0.5</v>
      </c>
      <c r="V13" s="505"/>
    </row>
    <row r="14" spans="1:22 16244:16244" s="8" customFormat="1" ht="115.5" customHeight="1" x14ac:dyDescent="0.3">
      <c r="A14" s="223" t="s">
        <v>128</v>
      </c>
      <c r="B14" s="228" t="s">
        <v>37</v>
      </c>
      <c r="C14" s="224" t="s">
        <v>224</v>
      </c>
      <c r="D14" s="224" t="s">
        <v>73</v>
      </c>
      <c r="E14" s="306">
        <f t="shared" si="1"/>
        <v>0</v>
      </c>
      <c r="F14" s="306">
        <v>0</v>
      </c>
      <c r="G14" s="176" t="s">
        <v>606</v>
      </c>
      <c r="H14" s="275"/>
      <c r="I14" s="165"/>
      <c r="J14" s="206"/>
      <c r="K14" s="486"/>
      <c r="L14" s="206"/>
      <c r="M14" s="486"/>
      <c r="N14" s="306">
        <f>F14</f>
        <v>0</v>
      </c>
      <c r="O14" s="306">
        <v>0</v>
      </c>
      <c r="P14" s="14">
        <v>1</v>
      </c>
      <c r="Q14" s="224">
        <v>0</v>
      </c>
      <c r="R14" s="224">
        <v>1</v>
      </c>
      <c r="S14" s="224">
        <v>2</v>
      </c>
      <c r="T14" s="471">
        <v>0</v>
      </c>
      <c r="U14" s="36">
        <f t="shared" si="0"/>
        <v>0</v>
      </c>
      <c r="V14" s="487"/>
    </row>
    <row r="15" spans="1:22 16244:16244" s="8" customFormat="1" ht="42.75" customHeight="1" x14ac:dyDescent="0.3">
      <c r="A15" s="353" t="s">
        <v>129</v>
      </c>
      <c r="B15" s="226" t="s">
        <v>15</v>
      </c>
      <c r="C15" s="226" t="s">
        <v>130</v>
      </c>
      <c r="D15" s="282" t="s">
        <v>12</v>
      </c>
      <c r="E15" s="14">
        <f t="shared" si="1"/>
        <v>60</v>
      </c>
      <c r="F15" s="283">
        <v>31</v>
      </c>
      <c r="G15" s="176" t="s">
        <v>607</v>
      </c>
      <c r="H15" s="283">
        <v>31</v>
      </c>
      <c r="I15" s="284"/>
      <c r="J15" s="285"/>
      <c r="K15" s="286"/>
      <c r="L15" s="285"/>
      <c r="M15" s="286"/>
      <c r="N15" s="283">
        <f>F15</f>
        <v>31</v>
      </c>
      <c r="O15" s="287">
        <v>30</v>
      </c>
      <c r="P15" s="288">
        <v>68</v>
      </c>
      <c r="Q15" s="289">
        <v>60</v>
      </c>
      <c r="R15" s="289">
        <v>52</v>
      </c>
      <c r="S15" s="226">
        <v>210</v>
      </c>
      <c r="T15" s="471">
        <f>(22+68+N15)</f>
        <v>121</v>
      </c>
      <c r="U15" s="36">
        <f>T15/S15</f>
        <v>0.57619047619047614</v>
      </c>
      <c r="V15" s="506"/>
    </row>
    <row r="16" spans="1:22 16244:16244" s="8" customFormat="1" ht="27.6" x14ac:dyDescent="0.3">
      <c r="A16" s="354"/>
      <c r="B16" s="290" t="s">
        <v>15</v>
      </c>
      <c r="C16" s="224" t="s">
        <v>131</v>
      </c>
      <c r="D16" s="9" t="s">
        <v>12</v>
      </c>
      <c r="E16" s="14">
        <f t="shared" si="1"/>
        <v>5</v>
      </c>
      <c r="F16" s="287">
        <v>1</v>
      </c>
      <c r="G16" s="176" t="s">
        <v>687</v>
      </c>
      <c r="H16" s="291">
        <v>1</v>
      </c>
      <c r="I16" s="165"/>
      <c r="J16" s="287"/>
      <c r="K16" s="292"/>
      <c r="L16" s="287"/>
      <c r="M16" s="292"/>
      <c r="N16" s="283">
        <f t="shared" ref="N16:N21" si="2">F16</f>
        <v>1</v>
      </c>
      <c r="O16" s="287">
        <v>4</v>
      </c>
      <c r="P16" s="293">
        <v>5</v>
      </c>
      <c r="Q16" s="266">
        <v>5</v>
      </c>
      <c r="R16" s="266">
        <v>6</v>
      </c>
      <c r="S16" s="224">
        <v>20</v>
      </c>
      <c r="T16" s="471">
        <f>(4+5+N16)</f>
        <v>10</v>
      </c>
      <c r="U16" s="36">
        <f t="shared" ref="U16:U30" si="3">T16/S16</f>
        <v>0.5</v>
      </c>
      <c r="V16" s="180"/>
    </row>
    <row r="17" spans="1:22" s="8" customFormat="1" ht="55.2" x14ac:dyDescent="0.3">
      <c r="A17" s="354"/>
      <c r="B17" s="290" t="s">
        <v>15</v>
      </c>
      <c r="C17" s="224" t="s">
        <v>132</v>
      </c>
      <c r="D17" s="9" t="s">
        <v>12</v>
      </c>
      <c r="E17" s="14">
        <f t="shared" si="1"/>
        <v>1405000</v>
      </c>
      <c r="F17" s="294">
        <v>156867</v>
      </c>
      <c r="G17" s="176" t="s">
        <v>609</v>
      </c>
      <c r="H17" s="500">
        <v>156867</v>
      </c>
      <c r="I17" s="165"/>
      <c r="J17" s="501"/>
      <c r="K17" s="292"/>
      <c r="L17" s="501"/>
      <c r="M17" s="292"/>
      <c r="N17" s="295">
        <f t="shared" si="2"/>
        <v>156867</v>
      </c>
      <c r="O17" s="502">
        <v>1405000</v>
      </c>
      <c r="P17" s="295">
        <v>702500</v>
      </c>
      <c r="Q17" s="296">
        <v>1405000</v>
      </c>
      <c r="R17" s="296">
        <v>1405000</v>
      </c>
      <c r="S17" s="297">
        <v>4917500</v>
      </c>
      <c r="T17" s="471">
        <f>((334193+702500+N17))</f>
        <v>1193560</v>
      </c>
      <c r="U17" s="36">
        <f t="shared" si="3"/>
        <v>0.24271682765632943</v>
      </c>
      <c r="V17" s="487"/>
    </row>
    <row r="18" spans="1:22" s="8" customFormat="1" ht="41.4" x14ac:dyDescent="0.3">
      <c r="A18" s="354"/>
      <c r="B18" s="290" t="s">
        <v>15</v>
      </c>
      <c r="C18" s="224" t="s">
        <v>133</v>
      </c>
      <c r="D18" s="9" t="s">
        <v>12</v>
      </c>
      <c r="E18" s="14">
        <f t="shared" si="1"/>
        <v>224</v>
      </c>
      <c r="F18" s="39">
        <v>26</v>
      </c>
      <c r="G18" s="176" t="s">
        <v>610</v>
      </c>
      <c r="H18" s="304">
        <v>26</v>
      </c>
      <c r="I18" s="165"/>
      <c r="J18" s="39"/>
      <c r="K18" s="292"/>
      <c r="L18" s="39"/>
      <c r="M18" s="292"/>
      <c r="N18" s="283">
        <f t="shared" si="2"/>
        <v>26</v>
      </c>
      <c r="O18" s="306">
        <v>468</v>
      </c>
      <c r="P18" s="295">
        <v>224</v>
      </c>
      <c r="Q18" s="296">
        <v>224</v>
      </c>
      <c r="R18" s="266">
        <v>600</v>
      </c>
      <c r="S18" s="297">
        <v>1516</v>
      </c>
      <c r="T18" s="471">
        <f>((20+224+N18))</f>
        <v>270</v>
      </c>
      <c r="U18" s="36">
        <f t="shared" si="3"/>
        <v>0.17810026385224276</v>
      </c>
      <c r="V18" s="487"/>
    </row>
    <row r="19" spans="1:22" s="8" customFormat="1" ht="55.2" x14ac:dyDescent="0.3">
      <c r="A19" s="355"/>
      <c r="B19" s="290" t="s">
        <v>15</v>
      </c>
      <c r="C19" s="224" t="s">
        <v>134</v>
      </c>
      <c r="D19" s="9" t="s">
        <v>12</v>
      </c>
      <c r="E19" s="295">
        <f t="shared" si="1"/>
        <v>1350000</v>
      </c>
      <c r="F19" s="295">
        <v>317134</v>
      </c>
      <c r="G19" s="176" t="s">
        <v>608</v>
      </c>
      <c r="H19" s="298">
        <v>317134</v>
      </c>
      <c r="I19" s="299"/>
      <c r="J19" s="300"/>
      <c r="K19" s="292"/>
      <c r="L19" s="300"/>
      <c r="M19" s="292"/>
      <c r="N19" s="295">
        <f t="shared" si="2"/>
        <v>317134</v>
      </c>
      <c r="O19" s="296">
        <v>1500000</v>
      </c>
      <c r="P19" s="295">
        <v>675000</v>
      </c>
      <c r="Q19" s="296">
        <v>1350000</v>
      </c>
      <c r="R19" s="296">
        <v>3000000</v>
      </c>
      <c r="S19" s="297">
        <f>SUM(O19:R19)</f>
        <v>6525000</v>
      </c>
      <c r="T19" s="471">
        <f>((1711979+675000+N19))</f>
        <v>2704113</v>
      </c>
      <c r="U19" s="36">
        <f t="shared" si="3"/>
        <v>0.41442344827586208</v>
      </c>
      <c r="V19" s="487"/>
    </row>
    <row r="20" spans="1:22" s="8" customFormat="1" ht="87.75" customHeight="1" x14ac:dyDescent="0.3">
      <c r="A20" s="342" t="s">
        <v>135</v>
      </c>
      <c r="B20" s="290" t="s">
        <v>15</v>
      </c>
      <c r="C20" s="224" t="s">
        <v>136</v>
      </c>
      <c r="D20" s="224" t="s">
        <v>17</v>
      </c>
      <c r="E20" s="301">
        <f t="shared" si="1"/>
        <v>0.75</v>
      </c>
      <c r="F20" s="503">
        <v>0.15</v>
      </c>
      <c r="G20" s="176" t="s">
        <v>611</v>
      </c>
      <c r="H20" s="503">
        <v>0.15</v>
      </c>
      <c r="I20" s="299"/>
      <c r="J20" s="503"/>
      <c r="K20" s="292"/>
      <c r="L20" s="503"/>
      <c r="M20" s="292"/>
      <c r="N20" s="302">
        <f t="shared" si="2"/>
        <v>0.15</v>
      </c>
      <c r="O20" s="504">
        <v>0.25</v>
      </c>
      <c r="P20" s="301">
        <v>0.5</v>
      </c>
      <c r="Q20" s="36">
        <v>0.75</v>
      </c>
      <c r="R20" s="36">
        <v>1</v>
      </c>
      <c r="S20" s="36">
        <v>1</v>
      </c>
      <c r="T20" s="507">
        <f>50%+N20</f>
        <v>0.65</v>
      </c>
      <c r="U20" s="36">
        <f t="shared" si="3"/>
        <v>0.65</v>
      </c>
      <c r="V20" s="508"/>
    </row>
    <row r="21" spans="1:22" s="8" customFormat="1" ht="60" customHeight="1" x14ac:dyDescent="0.3">
      <c r="A21" s="343"/>
      <c r="B21" s="290" t="s">
        <v>15</v>
      </c>
      <c r="C21" s="224" t="s">
        <v>137</v>
      </c>
      <c r="D21" s="224" t="s">
        <v>19</v>
      </c>
      <c r="E21" s="14">
        <f t="shared" si="1"/>
        <v>1</v>
      </c>
      <c r="F21" s="303">
        <v>0</v>
      </c>
      <c r="G21" s="176" t="s">
        <v>612</v>
      </c>
      <c r="H21" s="304">
        <v>0</v>
      </c>
      <c r="I21" s="305"/>
      <c r="J21" s="39"/>
      <c r="K21" s="305"/>
      <c r="L21" s="39"/>
      <c r="M21" s="305"/>
      <c r="N21" s="306">
        <v>0</v>
      </c>
      <c r="O21" s="306">
        <v>1</v>
      </c>
      <c r="P21" s="307">
        <v>1</v>
      </c>
      <c r="Q21" s="308">
        <v>1</v>
      </c>
      <c r="R21" s="308">
        <v>0</v>
      </c>
      <c r="S21" s="237">
        <v>3</v>
      </c>
      <c r="T21" s="471">
        <f>((1++N21))</f>
        <v>1</v>
      </c>
      <c r="U21" s="36">
        <f t="shared" si="3"/>
        <v>0.33333333333333331</v>
      </c>
      <c r="V21" s="508"/>
    </row>
    <row r="22" spans="1:22" s="8" customFormat="1" ht="69" x14ac:dyDescent="0.3">
      <c r="A22" s="352" t="s">
        <v>138</v>
      </c>
      <c r="B22" s="342" t="s">
        <v>25</v>
      </c>
      <c r="C22" s="223" t="s">
        <v>139</v>
      </c>
      <c r="D22" s="9" t="s">
        <v>12</v>
      </c>
      <c r="E22" s="14">
        <f t="shared" si="1"/>
        <v>13</v>
      </c>
      <c r="F22" s="488">
        <v>12</v>
      </c>
      <c r="G22" s="176" t="s">
        <v>643</v>
      </c>
      <c r="H22" s="488"/>
      <c r="I22" s="176"/>
      <c r="J22" s="488"/>
      <c r="K22" s="176"/>
      <c r="L22" s="488"/>
      <c r="M22" s="176"/>
      <c r="N22" s="509">
        <v>12</v>
      </c>
      <c r="O22" s="488">
        <v>11</v>
      </c>
      <c r="P22" s="40">
        <v>12</v>
      </c>
      <c r="Q22" s="306">
        <v>13</v>
      </c>
      <c r="R22" s="306">
        <v>14</v>
      </c>
      <c r="S22" s="306">
        <v>14</v>
      </c>
      <c r="T22" s="471">
        <v>12</v>
      </c>
      <c r="U22" s="36">
        <f t="shared" si="3"/>
        <v>0.8571428571428571</v>
      </c>
      <c r="V22" s="180"/>
    </row>
    <row r="23" spans="1:22" s="8" customFormat="1" ht="82.8" x14ac:dyDescent="0.3">
      <c r="A23" s="352"/>
      <c r="B23" s="343"/>
      <c r="C23" s="9" t="s">
        <v>140</v>
      </c>
      <c r="D23" s="9" t="s">
        <v>141</v>
      </c>
      <c r="E23" s="14">
        <f t="shared" si="1"/>
        <v>73</v>
      </c>
      <c r="F23" s="488">
        <v>3</v>
      </c>
      <c r="G23" s="176" t="s">
        <v>644</v>
      </c>
      <c r="H23" s="488"/>
      <c r="I23" s="176"/>
      <c r="J23" s="488"/>
      <c r="K23" s="176"/>
      <c r="L23" s="488"/>
      <c r="M23" s="176"/>
      <c r="N23" s="509">
        <v>3</v>
      </c>
      <c r="O23" s="488">
        <v>21</v>
      </c>
      <c r="P23" s="40">
        <v>57</v>
      </c>
      <c r="Q23" s="39">
        <v>73</v>
      </c>
      <c r="R23" s="39">
        <v>49</v>
      </c>
      <c r="S23" s="39">
        <v>200</v>
      </c>
      <c r="T23" s="471">
        <v>81</v>
      </c>
      <c r="U23" s="36">
        <f t="shared" si="3"/>
        <v>0.40500000000000003</v>
      </c>
      <c r="V23" s="180"/>
    </row>
    <row r="24" spans="1:22" s="8" customFormat="1" ht="110.4" x14ac:dyDescent="0.3">
      <c r="A24" s="353" t="s">
        <v>142</v>
      </c>
      <c r="B24" s="342" t="s">
        <v>25</v>
      </c>
      <c r="C24" s="41" t="s">
        <v>192</v>
      </c>
      <c r="D24" s="9" t="s">
        <v>141</v>
      </c>
      <c r="E24" s="14">
        <f t="shared" si="1"/>
        <v>7</v>
      </c>
      <c r="F24" s="488">
        <v>6</v>
      </c>
      <c r="G24" s="176" t="s">
        <v>673</v>
      </c>
      <c r="H24" s="488"/>
      <c r="I24" s="176"/>
      <c r="J24" s="488"/>
      <c r="K24" s="176"/>
      <c r="L24" s="488"/>
      <c r="M24" s="176"/>
      <c r="N24" s="509">
        <f>F24</f>
        <v>6</v>
      </c>
      <c r="O24" s="488">
        <v>6</v>
      </c>
      <c r="P24" s="40">
        <v>6</v>
      </c>
      <c r="Q24" s="39">
        <v>7</v>
      </c>
      <c r="R24" s="39">
        <v>8</v>
      </c>
      <c r="S24" s="39">
        <v>8</v>
      </c>
      <c r="T24" s="471">
        <f>N24</f>
        <v>6</v>
      </c>
      <c r="U24" s="36">
        <f t="shared" si="3"/>
        <v>0.75</v>
      </c>
      <c r="V24" s="7"/>
    </row>
    <row r="25" spans="1:22" s="8" customFormat="1" ht="96.6" x14ac:dyDescent="0.3">
      <c r="A25" s="354"/>
      <c r="B25" s="356"/>
      <c r="C25" s="42" t="s">
        <v>143</v>
      </c>
      <c r="D25" s="9" t="s">
        <v>141</v>
      </c>
      <c r="E25" s="14">
        <f t="shared" si="1"/>
        <v>1159</v>
      </c>
      <c r="F25" s="488">
        <f>1153+2</f>
        <v>1155</v>
      </c>
      <c r="G25" s="176" t="s">
        <v>674</v>
      </c>
      <c r="H25" s="488"/>
      <c r="I25" s="176"/>
      <c r="J25" s="488"/>
      <c r="K25" s="176"/>
      <c r="L25" s="488"/>
      <c r="M25" s="176"/>
      <c r="N25" s="509">
        <v>1153</v>
      </c>
      <c r="O25" s="488">
        <v>1145</v>
      </c>
      <c r="P25" s="40">
        <v>1152</v>
      </c>
      <c r="Q25" s="39">
        <v>1159</v>
      </c>
      <c r="R25" s="39">
        <v>1161</v>
      </c>
      <c r="S25" s="39">
        <v>1161</v>
      </c>
      <c r="T25" s="471">
        <f>F25</f>
        <v>1155</v>
      </c>
      <c r="U25" s="36">
        <f t="shared" si="3"/>
        <v>0.9948320413436692</v>
      </c>
      <c r="V25" s="7"/>
    </row>
    <row r="26" spans="1:22" s="8" customFormat="1" ht="82.8" x14ac:dyDescent="0.3">
      <c r="A26" s="355"/>
      <c r="B26" s="343"/>
      <c r="C26" s="42" t="s">
        <v>144</v>
      </c>
      <c r="D26" s="9" t="s">
        <v>141</v>
      </c>
      <c r="E26" s="14">
        <f t="shared" si="1"/>
        <v>3</v>
      </c>
      <c r="F26" s="488">
        <v>4</v>
      </c>
      <c r="G26" s="176" t="s">
        <v>645</v>
      </c>
      <c r="H26" s="488"/>
      <c r="I26" s="176"/>
      <c r="J26" s="488"/>
      <c r="K26" s="176"/>
      <c r="L26" s="488"/>
      <c r="M26" s="176"/>
      <c r="N26" s="509">
        <v>4</v>
      </c>
      <c r="O26" s="488">
        <v>2</v>
      </c>
      <c r="P26" s="510">
        <v>2</v>
      </c>
      <c r="Q26" s="511">
        <v>3</v>
      </c>
      <c r="R26" s="511">
        <v>4</v>
      </c>
      <c r="S26" s="39">
        <v>4</v>
      </c>
      <c r="T26" s="471">
        <v>4</v>
      </c>
      <c r="U26" s="36">
        <f t="shared" si="3"/>
        <v>1</v>
      </c>
      <c r="V26" s="7"/>
    </row>
    <row r="27" spans="1:22" s="8" customFormat="1" ht="96.6" x14ac:dyDescent="0.3">
      <c r="A27" s="316" t="s">
        <v>145</v>
      </c>
      <c r="B27" s="342" t="s">
        <v>25</v>
      </c>
      <c r="C27" s="438" t="s">
        <v>195</v>
      </c>
      <c r="D27" s="9" t="s">
        <v>141</v>
      </c>
      <c r="E27" s="14">
        <f t="shared" si="1"/>
        <v>62</v>
      </c>
      <c r="F27" s="488">
        <v>58</v>
      </c>
      <c r="G27" s="176" t="s">
        <v>646</v>
      </c>
      <c r="H27" s="488"/>
      <c r="I27" s="176"/>
      <c r="J27" s="488"/>
      <c r="K27" s="176"/>
      <c r="L27" s="488"/>
      <c r="M27" s="176"/>
      <c r="N27" s="509">
        <v>57</v>
      </c>
      <c r="O27" s="488">
        <v>55</v>
      </c>
      <c r="P27" s="44">
        <v>57</v>
      </c>
      <c r="Q27" s="43">
        <v>62</v>
      </c>
      <c r="R27" s="43">
        <v>65</v>
      </c>
      <c r="S27" s="43">
        <v>65</v>
      </c>
      <c r="T27" s="471">
        <v>58</v>
      </c>
      <c r="U27" s="36">
        <f t="shared" si="3"/>
        <v>0.89230769230769236</v>
      </c>
      <c r="V27" s="7"/>
    </row>
    <row r="28" spans="1:22" s="8" customFormat="1" ht="135" customHeight="1" x14ac:dyDescent="0.3">
      <c r="A28" s="316"/>
      <c r="B28" s="343"/>
      <c r="C28" s="42" t="s">
        <v>146</v>
      </c>
      <c r="D28" s="9" t="s">
        <v>141</v>
      </c>
      <c r="E28" s="14">
        <f t="shared" si="1"/>
        <v>71</v>
      </c>
      <c r="F28" s="488">
        <v>68</v>
      </c>
      <c r="G28" s="176" t="s">
        <v>647</v>
      </c>
      <c r="H28" s="488"/>
      <c r="I28" s="176"/>
      <c r="J28" s="488"/>
      <c r="K28" s="176"/>
      <c r="L28" s="488"/>
      <c r="M28" s="176"/>
      <c r="N28" s="509">
        <v>68</v>
      </c>
      <c r="O28" s="488">
        <v>67</v>
      </c>
      <c r="P28" s="44">
        <v>68</v>
      </c>
      <c r="Q28" s="43">
        <v>71</v>
      </c>
      <c r="R28" s="43">
        <v>73</v>
      </c>
      <c r="S28" s="43">
        <v>73</v>
      </c>
      <c r="T28" s="471">
        <v>68</v>
      </c>
      <c r="U28" s="36">
        <f t="shared" si="3"/>
        <v>0.93150684931506844</v>
      </c>
      <c r="V28" s="7"/>
    </row>
    <row r="29" spans="1:22" s="8" customFormat="1" ht="69" x14ac:dyDescent="0.3">
      <c r="A29" s="315" t="s">
        <v>147</v>
      </c>
      <c r="B29" s="342" t="s">
        <v>25</v>
      </c>
      <c r="C29" s="42" t="s">
        <v>148</v>
      </c>
      <c r="D29" s="9" t="s">
        <v>141</v>
      </c>
      <c r="E29" s="14">
        <f t="shared" si="1"/>
        <v>150</v>
      </c>
      <c r="F29" s="488">
        <v>2</v>
      </c>
      <c r="G29" s="176" t="s">
        <v>648</v>
      </c>
      <c r="H29" s="488"/>
      <c r="I29" s="176"/>
      <c r="J29" s="488"/>
      <c r="K29" s="176"/>
      <c r="L29" s="488"/>
      <c r="M29" s="176"/>
      <c r="N29" s="509">
        <v>2</v>
      </c>
      <c r="O29" s="488">
        <v>150</v>
      </c>
      <c r="P29" s="40">
        <v>150</v>
      </c>
      <c r="Q29" s="39">
        <v>150</v>
      </c>
      <c r="R29" s="39">
        <v>150</v>
      </c>
      <c r="S29" s="39">
        <v>600</v>
      </c>
      <c r="T29" s="471">
        <v>300</v>
      </c>
      <c r="U29" s="36">
        <f t="shared" si="3"/>
        <v>0.5</v>
      </c>
      <c r="V29" s="7"/>
    </row>
    <row r="30" spans="1:22" s="8" customFormat="1" ht="76.2" customHeight="1" x14ac:dyDescent="0.3">
      <c r="A30" s="315"/>
      <c r="B30" s="343"/>
      <c r="C30" s="42" t="s">
        <v>149</v>
      </c>
      <c r="D30" s="9" t="s">
        <v>141</v>
      </c>
      <c r="E30" s="14">
        <f t="shared" si="1"/>
        <v>9</v>
      </c>
      <c r="F30" s="488">
        <v>1</v>
      </c>
      <c r="G30" s="176" t="s">
        <v>649</v>
      </c>
      <c r="H30" s="488"/>
      <c r="I30" s="176"/>
      <c r="J30" s="488"/>
      <c r="K30" s="176"/>
      <c r="L30" s="488"/>
      <c r="M30" s="176"/>
      <c r="N30" s="509">
        <v>1</v>
      </c>
      <c r="O30" s="488">
        <v>8</v>
      </c>
      <c r="P30" s="40">
        <v>9</v>
      </c>
      <c r="Q30" s="39">
        <v>9</v>
      </c>
      <c r="R30" s="39">
        <v>6</v>
      </c>
      <c r="S30" s="39">
        <v>32</v>
      </c>
      <c r="T30" s="471">
        <v>18</v>
      </c>
      <c r="U30" s="36">
        <f t="shared" si="3"/>
        <v>0.5625</v>
      </c>
      <c r="V30" s="7"/>
    </row>
    <row r="31" spans="1:22" s="8" customFormat="1" x14ac:dyDescent="0.3">
      <c r="A31" s="20"/>
      <c r="B31" s="20"/>
      <c r="C31" s="20"/>
      <c r="D31" s="20"/>
      <c r="E31" s="20"/>
      <c r="F31" s="20"/>
      <c r="G31" s="20"/>
      <c r="H31" s="20"/>
      <c r="I31" s="20"/>
      <c r="J31" s="20"/>
      <c r="K31" s="20"/>
      <c r="L31" s="20"/>
      <c r="M31" s="20"/>
      <c r="P31" s="20"/>
      <c r="Q31" s="20"/>
      <c r="R31" s="20"/>
      <c r="S31" s="20"/>
      <c r="T31" s="21"/>
      <c r="U31" s="18"/>
      <c r="V31" s="20"/>
    </row>
    <row r="32" spans="1:22" s="8" customFormat="1" x14ac:dyDescent="0.3">
      <c r="A32" s="20"/>
      <c r="B32" s="20"/>
      <c r="C32" s="20"/>
      <c r="D32" s="20"/>
      <c r="E32" s="20"/>
      <c r="F32" s="20"/>
      <c r="G32" s="20"/>
      <c r="H32" s="20"/>
      <c r="I32" s="20"/>
      <c r="J32" s="20"/>
      <c r="K32" s="20"/>
      <c r="L32" s="20"/>
      <c r="M32" s="20"/>
      <c r="P32" s="20"/>
      <c r="Q32" s="20"/>
      <c r="R32" s="20"/>
      <c r="S32" s="20"/>
      <c r="T32" s="21"/>
      <c r="U32" s="18"/>
      <c r="V32" s="20"/>
    </row>
    <row r="33" spans="1:22" s="8" customFormat="1" x14ac:dyDescent="0.3">
      <c r="A33" s="20"/>
      <c r="B33" s="20"/>
      <c r="C33" s="20"/>
      <c r="D33" s="20"/>
      <c r="E33" s="20"/>
      <c r="F33" s="20"/>
      <c r="G33" s="20"/>
      <c r="H33" s="20"/>
      <c r="I33" s="20"/>
      <c r="J33" s="20"/>
      <c r="K33" s="20"/>
      <c r="L33" s="20"/>
      <c r="M33" s="20"/>
      <c r="P33" s="20"/>
      <c r="Q33" s="20"/>
      <c r="R33" s="20"/>
      <c r="S33" s="20"/>
      <c r="T33" s="21"/>
      <c r="U33" s="18"/>
      <c r="V33" s="20"/>
    </row>
    <row r="34" spans="1:22" s="8" customFormat="1" x14ac:dyDescent="0.3">
      <c r="A34" s="20"/>
      <c r="B34" s="20"/>
      <c r="C34" s="20"/>
      <c r="D34" s="20"/>
      <c r="E34" s="20"/>
      <c r="F34" s="20"/>
      <c r="G34" s="20"/>
      <c r="H34" s="20"/>
      <c r="I34" s="20"/>
      <c r="J34" s="20"/>
      <c r="K34" s="20"/>
      <c r="L34" s="20"/>
      <c r="M34" s="20"/>
      <c r="P34" s="20"/>
      <c r="Q34" s="20"/>
      <c r="R34" s="20"/>
      <c r="S34" s="20"/>
      <c r="T34" s="21"/>
      <c r="U34" s="18"/>
      <c r="V34" s="20"/>
    </row>
    <row r="35" spans="1:22" s="8" customFormat="1" x14ac:dyDescent="0.3">
      <c r="A35" s="20"/>
      <c r="B35" s="20"/>
      <c r="C35" s="20"/>
      <c r="D35" s="20"/>
      <c r="E35" s="20"/>
      <c r="F35" s="20"/>
      <c r="G35" s="20"/>
      <c r="H35" s="20"/>
      <c r="I35" s="20"/>
      <c r="J35" s="20"/>
      <c r="K35" s="20"/>
      <c r="L35" s="20"/>
      <c r="M35" s="20"/>
      <c r="P35" s="20"/>
      <c r="Q35" s="20"/>
      <c r="R35" s="20"/>
      <c r="S35" s="20"/>
      <c r="T35" s="21"/>
      <c r="U35" s="18"/>
      <c r="V35" s="20"/>
    </row>
    <row r="36" spans="1:22" s="8" customFormat="1" x14ac:dyDescent="0.3">
      <c r="A36" s="20"/>
      <c r="B36" s="20"/>
      <c r="C36" s="20"/>
      <c r="D36" s="20"/>
      <c r="E36" s="20"/>
      <c r="F36" s="20"/>
      <c r="G36" s="20"/>
      <c r="H36" s="20"/>
      <c r="I36" s="20"/>
      <c r="J36" s="20"/>
      <c r="K36" s="20"/>
      <c r="L36" s="20"/>
      <c r="M36" s="20"/>
      <c r="P36" s="20"/>
      <c r="Q36" s="20"/>
      <c r="R36" s="20"/>
      <c r="S36" s="20"/>
      <c r="T36" s="21"/>
      <c r="U36" s="18"/>
      <c r="V36" s="20"/>
    </row>
    <row r="37" spans="1:22" s="8" customFormat="1" x14ac:dyDescent="0.3">
      <c r="A37" s="20"/>
      <c r="B37" s="20"/>
      <c r="C37" s="20"/>
      <c r="D37" s="20"/>
      <c r="E37" s="20"/>
      <c r="F37" s="20"/>
      <c r="G37" s="20"/>
      <c r="H37" s="20"/>
      <c r="I37" s="20"/>
      <c r="J37" s="20"/>
      <c r="K37" s="20"/>
      <c r="L37" s="20"/>
      <c r="M37" s="20"/>
      <c r="P37" s="20"/>
      <c r="Q37" s="20"/>
      <c r="R37" s="20"/>
      <c r="S37" s="20"/>
      <c r="T37" s="21"/>
      <c r="U37" s="18"/>
      <c r="V37" s="20"/>
    </row>
    <row r="38" spans="1:22" s="8" customFormat="1" x14ac:dyDescent="0.3">
      <c r="A38" s="20"/>
      <c r="B38" s="20"/>
      <c r="C38" s="20"/>
      <c r="D38" s="20"/>
      <c r="E38" s="20"/>
      <c r="F38" s="20"/>
      <c r="G38" s="20"/>
      <c r="H38" s="20"/>
      <c r="I38" s="20"/>
      <c r="J38" s="20"/>
      <c r="K38" s="20"/>
      <c r="L38" s="20"/>
      <c r="M38" s="20"/>
      <c r="P38" s="20"/>
      <c r="Q38" s="20"/>
      <c r="R38" s="20"/>
      <c r="S38" s="20"/>
      <c r="T38" s="21"/>
      <c r="U38" s="18"/>
      <c r="V38" s="20"/>
    </row>
    <row r="39" spans="1:22" s="8" customFormat="1" x14ac:dyDescent="0.3">
      <c r="A39" s="20"/>
      <c r="B39" s="20"/>
      <c r="C39" s="20"/>
      <c r="D39" s="20"/>
      <c r="E39" s="20"/>
      <c r="F39" s="20"/>
      <c r="G39" s="20"/>
      <c r="H39" s="20"/>
      <c r="I39" s="20"/>
      <c r="J39" s="20"/>
      <c r="K39" s="20"/>
      <c r="L39" s="20"/>
      <c r="M39" s="20"/>
      <c r="P39" s="20"/>
      <c r="Q39" s="20"/>
      <c r="R39" s="20"/>
      <c r="S39" s="20"/>
      <c r="T39" s="21"/>
      <c r="U39" s="18"/>
      <c r="V39" s="20"/>
    </row>
    <row r="40" spans="1:22" s="8" customFormat="1" x14ac:dyDescent="0.3">
      <c r="A40" s="20"/>
      <c r="B40" s="20"/>
      <c r="C40" s="20"/>
      <c r="D40" s="20"/>
      <c r="E40" s="20"/>
      <c r="F40" s="20"/>
      <c r="G40" s="20"/>
      <c r="H40" s="20"/>
      <c r="I40" s="20"/>
      <c r="J40" s="20"/>
      <c r="K40" s="20"/>
      <c r="L40" s="20"/>
      <c r="M40" s="20"/>
      <c r="P40" s="20"/>
      <c r="Q40" s="20"/>
      <c r="R40" s="20"/>
      <c r="S40" s="20"/>
      <c r="T40" s="21"/>
      <c r="U40" s="18"/>
      <c r="V40" s="20"/>
    </row>
    <row r="41" spans="1:22" s="8" customFormat="1" x14ac:dyDescent="0.3">
      <c r="A41" s="20"/>
      <c r="B41" s="20"/>
      <c r="C41" s="20"/>
      <c r="D41" s="20"/>
      <c r="E41" s="20"/>
      <c r="F41" s="20"/>
      <c r="G41" s="20"/>
      <c r="H41" s="20"/>
      <c r="I41" s="20"/>
      <c r="J41" s="20"/>
      <c r="K41" s="20"/>
      <c r="L41" s="20"/>
      <c r="M41" s="20"/>
      <c r="P41" s="20"/>
      <c r="Q41" s="20"/>
      <c r="R41" s="20"/>
      <c r="S41" s="20"/>
      <c r="T41" s="21"/>
      <c r="U41" s="18"/>
      <c r="V41" s="20"/>
    </row>
    <row r="42" spans="1:22" s="8" customFormat="1" x14ac:dyDescent="0.3">
      <c r="A42" s="20"/>
      <c r="B42" s="20"/>
      <c r="C42" s="20"/>
      <c r="D42" s="20"/>
      <c r="E42" s="20"/>
      <c r="F42" s="20"/>
      <c r="G42" s="20"/>
      <c r="H42" s="20"/>
      <c r="I42" s="20"/>
      <c r="J42" s="20"/>
      <c r="K42" s="20"/>
      <c r="L42" s="20"/>
      <c r="M42" s="20"/>
      <c r="P42" s="20"/>
      <c r="Q42" s="20"/>
      <c r="R42" s="20"/>
      <c r="S42" s="20"/>
      <c r="T42" s="21"/>
      <c r="U42" s="18"/>
      <c r="V42" s="20"/>
    </row>
    <row r="43" spans="1:22" s="8" customFormat="1" x14ac:dyDescent="0.3">
      <c r="A43" s="20"/>
      <c r="B43" s="20"/>
      <c r="C43" s="20"/>
      <c r="D43" s="20"/>
      <c r="E43" s="20"/>
      <c r="F43" s="20"/>
      <c r="G43" s="20"/>
      <c r="H43" s="20"/>
      <c r="I43" s="20"/>
      <c r="J43" s="20"/>
      <c r="K43" s="20"/>
      <c r="L43" s="20"/>
      <c r="M43" s="20"/>
      <c r="P43" s="20"/>
      <c r="Q43" s="20"/>
      <c r="R43" s="20"/>
      <c r="S43" s="20"/>
      <c r="T43" s="21"/>
      <c r="U43" s="18"/>
      <c r="V43" s="20"/>
    </row>
    <row r="44" spans="1:22" s="8" customFormat="1" x14ac:dyDescent="0.3">
      <c r="A44" s="20"/>
      <c r="B44" s="20"/>
      <c r="C44" s="20"/>
      <c r="D44" s="20"/>
      <c r="E44" s="20"/>
      <c r="F44" s="20"/>
      <c r="G44" s="20"/>
      <c r="H44" s="20"/>
      <c r="I44" s="20"/>
      <c r="J44" s="20"/>
      <c r="K44" s="20"/>
      <c r="L44" s="20"/>
      <c r="M44" s="20"/>
      <c r="P44" s="20"/>
      <c r="Q44" s="20"/>
      <c r="R44" s="20"/>
      <c r="S44" s="20"/>
      <c r="T44" s="21"/>
      <c r="U44" s="18"/>
      <c r="V44" s="20"/>
    </row>
    <row r="45" spans="1:22" s="18" customFormat="1" x14ac:dyDescent="0.3">
      <c r="A45" s="19"/>
      <c r="B45" s="19"/>
      <c r="C45" s="19"/>
      <c r="D45" s="19"/>
      <c r="E45" s="19"/>
      <c r="F45" s="19"/>
      <c r="G45" s="19"/>
      <c r="H45" s="19"/>
      <c r="I45" s="19"/>
      <c r="J45" s="19"/>
      <c r="K45" s="19"/>
      <c r="L45" s="19"/>
      <c r="M45" s="19"/>
      <c r="P45" s="19"/>
      <c r="Q45" s="19"/>
      <c r="R45" s="19"/>
      <c r="S45" s="19"/>
      <c r="T45" s="21"/>
      <c r="V45" s="21"/>
    </row>
    <row r="46" spans="1:22" s="18" customFormat="1" x14ac:dyDescent="0.3">
      <c r="A46" s="19"/>
      <c r="B46" s="19"/>
      <c r="C46" s="19"/>
      <c r="D46" s="19"/>
      <c r="E46" s="19"/>
      <c r="F46" s="19"/>
      <c r="G46" s="19"/>
      <c r="H46" s="19"/>
      <c r="I46" s="19"/>
      <c r="J46" s="19"/>
      <c r="K46" s="19"/>
      <c r="L46" s="19"/>
      <c r="M46" s="19"/>
      <c r="P46" s="19"/>
      <c r="Q46" s="19"/>
      <c r="R46" s="19"/>
      <c r="S46" s="19"/>
      <c r="T46" s="21"/>
      <c r="V46" s="21"/>
    </row>
    <row r="47" spans="1:22" s="18" customFormat="1" x14ac:dyDescent="0.3">
      <c r="A47" s="19"/>
      <c r="B47" s="19"/>
      <c r="C47" s="19"/>
      <c r="D47" s="19"/>
      <c r="E47" s="19"/>
      <c r="F47" s="19"/>
      <c r="G47" s="19"/>
      <c r="H47" s="19"/>
      <c r="I47" s="19"/>
      <c r="J47" s="19"/>
      <c r="K47" s="19"/>
      <c r="L47" s="19"/>
      <c r="M47" s="19"/>
      <c r="P47" s="19"/>
      <c r="Q47" s="19"/>
      <c r="R47" s="19"/>
      <c r="S47" s="19"/>
      <c r="T47" s="21"/>
      <c r="V47" s="21"/>
    </row>
    <row r="48" spans="1:22" s="18" customFormat="1" x14ac:dyDescent="0.3">
      <c r="A48" s="19"/>
      <c r="B48" s="19"/>
      <c r="C48" s="19"/>
      <c r="D48" s="19"/>
      <c r="E48" s="19"/>
      <c r="F48" s="19"/>
      <c r="G48" s="19"/>
      <c r="H48" s="19"/>
      <c r="I48" s="19"/>
      <c r="J48" s="19"/>
      <c r="K48" s="19"/>
      <c r="L48" s="19"/>
      <c r="M48" s="19"/>
      <c r="P48" s="19"/>
      <c r="Q48" s="19"/>
      <c r="R48" s="19"/>
      <c r="S48" s="19"/>
      <c r="T48" s="21"/>
      <c r="V48" s="21"/>
    </row>
    <row r="49" spans="1:22" s="18" customFormat="1" x14ac:dyDescent="0.3">
      <c r="A49" s="19"/>
      <c r="B49" s="19"/>
      <c r="C49" s="19"/>
      <c r="D49" s="19"/>
      <c r="E49" s="19"/>
      <c r="F49" s="19"/>
      <c r="G49" s="19"/>
      <c r="H49" s="19"/>
      <c r="I49" s="19"/>
      <c r="J49" s="19"/>
      <c r="K49" s="19"/>
      <c r="L49" s="19"/>
      <c r="M49" s="19"/>
      <c r="P49" s="19"/>
      <c r="Q49" s="19"/>
      <c r="R49" s="19"/>
      <c r="S49" s="19"/>
      <c r="T49" s="21"/>
      <c r="V49" s="21"/>
    </row>
    <row r="50" spans="1:22" s="18" customFormat="1" x14ac:dyDescent="0.3">
      <c r="A50" s="19"/>
      <c r="B50" s="19"/>
      <c r="C50" s="19"/>
      <c r="D50" s="19"/>
      <c r="E50" s="19"/>
      <c r="F50" s="19"/>
      <c r="G50" s="19"/>
      <c r="H50" s="19"/>
      <c r="I50" s="19"/>
      <c r="J50" s="19"/>
      <c r="K50" s="19"/>
      <c r="L50" s="19"/>
      <c r="M50" s="19"/>
      <c r="P50" s="19"/>
      <c r="Q50" s="19"/>
      <c r="R50" s="19"/>
      <c r="S50" s="19"/>
      <c r="T50" s="21"/>
      <c r="V50" s="21"/>
    </row>
    <row r="51" spans="1:22" s="18" customFormat="1" x14ac:dyDescent="0.3">
      <c r="A51" s="19"/>
      <c r="B51" s="19"/>
      <c r="C51" s="19"/>
      <c r="D51" s="19"/>
      <c r="E51" s="19"/>
      <c r="F51" s="19"/>
      <c r="G51" s="19"/>
      <c r="H51" s="19"/>
      <c r="I51" s="19"/>
      <c r="J51" s="19"/>
      <c r="K51" s="19"/>
      <c r="L51" s="19"/>
      <c r="M51" s="19"/>
      <c r="P51" s="19"/>
      <c r="Q51" s="19"/>
      <c r="R51" s="19"/>
      <c r="S51" s="19"/>
      <c r="T51" s="21"/>
      <c r="V51" s="21"/>
    </row>
    <row r="52" spans="1:22" s="18" customFormat="1" x14ac:dyDescent="0.3">
      <c r="A52" s="19"/>
      <c r="B52" s="19"/>
      <c r="C52" s="19"/>
      <c r="D52" s="19"/>
      <c r="E52" s="19"/>
      <c r="F52" s="19"/>
      <c r="G52" s="19"/>
      <c r="H52" s="19"/>
      <c r="I52" s="19"/>
      <c r="J52" s="19"/>
      <c r="K52" s="19"/>
      <c r="L52" s="19"/>
      <c r="M52" s="19"/>
      <c r="P52" s="19"/>
      <c r="Q52" s="19"/>
      <c r="R52" s="19"/>
      <c r="S52" s="19"/>
      <c r="T52" s="21"/>
      <c r="V52" s="21"/>
    </row>
    <row r="53" spans="1:22" s="18" customFormat="1" x14ac:dyDescent="0.3">
      <c r="A53" s="19"/>
      <c r="B53" s="19"/>
      <c r="C53" s="19"/>
      <c r="D53" s="19"/>
      <c r="E53" s="19"/>
      <c r="F53" s="19"/>
      <c r="G53" s="19"/>
      <c r="H53" s="19"/>
      <c r="I53" s="19"/>
      <c r="J53" s="19"/>
      <c r="K53" s="19"/>
      <c r="L53" s="19"/>
      <c r="M53" s="19"/>
      <c r="P53" s="19"/>
      <c r="Q53" s="19"/>
      <c r="R53" s="19"/>
      <c r="S53" s="19"/>
      <c r="T53" s="21"/>
      <c r="V53" s="21"/>
    </row>
    <row r="54" spans="1:22" s="18" customFormat="1" x14ac:dyDescent="0.3">
      <c r="A54" s="19"/>
      <c r="B54" s="19"/>
      <c r="C54" s="19"/>
      <c r="D54" s="19"/>
      <c r="E54" s="19"/>
      <c r="F54" s="19"/>
      <c r="G54" s="19"/>
      <c r="H54" s="19"/>
      <c r="I54" s="19"/>
      <c r="J54" s="19"/>
      <c r="K54" s="19"/>
      <c r="L54" s="19"/>
      <c r="M54" s="19"/>
      <c r="P54" s="19"/>
      <c r="Q54" s="19"/>
      <c r="R54" s="19"/>
      <c r="S54" s="19"/>
      <c r="T54" s="21"/>
      <c r="V54" s="21"/>
    </row>
    <row r="55" spans="1:22" s="18" customFormat="1" x14ac:dyDescent="0.3">
      <c r="A55" s="19"/>
      <c r="B55" s="19"/>
      <c r="C55" s="19"/>
      <c r="D55" s="19"/>
      <c r="E55" s="19"/>
      <c r="F55" s="19"/>
      <c r="G55" s="19"/>
      <c r="H55" s="19"/>
      <c r="I55" s="19"/>
      <c r="J55" s="19"/>
      <c r="K55" s="19"/>
      <c r="L55" s="19"/>
      <c r="M55" s="19"/>
      <c r="P55" s="19"/>
      <c r="Q55" s="19"/>
      <c r="R55" s="19"/>
      <c r="S55" s="19"/>
      <c r="T55" s="21"/>
      <c r="V55" s="21"/>
    </row>
    <row r="56" spans="1:22" s="18" customFormat="1" x14ac:dyDescent="0.3">
      <c r="A56" s="19"/>
      <c r="B56" s="19"/>
      <c r="C56" s="19"/>
      <c r="D56" s="19"/>
      <c r="E56" s="19"/>
      <c r="F56" s="19"/>
      <c r="G56" s="19"/>
      <c r="H56" s="19"/>
      <c r="I56" s="19"/>
      <c r="J56" s="19"/>
      <c r="K56" s="19"/>
      <c r="L56" s="19"/>
      <c r="M56" s="19"/>
      <c r="P56" s="19"/>
      <c r="Q56" s="19"/>
      <c r="R56" s="19"/>
      <c r="S56" s="19"/>
      <c r="T56" s="21"/>
      <c r="V56" s="21"/>
    </row>
    <row r="57" spans="1:22" s="18" customFormat="1" x14ac:dyDescent="0.3">
      <c r="A57" s="19"/>
      <c r="B57" s="19"/>
      <c r="C57" s="19"/>
      <c r="D57" s="19"/>
      <c r="E57" s="19"/>
      <c r="F57" s="19"/>
      <c r="G57" s="19"/>
      <c r="H57" s="19"/>
      <c r="I57" s="19"/>
      <c r="J57" s="19"/>
      <c r="K57" s="19"/>
      <c r="L57" s="19"/>
      <c r="M57" s="19"/>
      <c r="P57" s="19"/>
      <c r="Q57" s="19"/>
      <c r="R57" s="19"/>
      <c r="S57" s="19"/>
      <c r="T57" s="21"/>
      <c r="V57" s="21"/>
    </row>
    <row r="58" spans="1:22" x14ac:dyDescent="0.3">
      <c r="T58" s="21"/>
      <c r="U58" s="18"/>
    </row>
    <row r="59" spans="1:22" x14ac:dyDescent="0.3">
      <c r="T59" s="21"/>
      <c r="U59" s="18"/>
    </row>
    <row r="60" spans="1:22" x14ac:dyDescent="0.3">
      <c r="T60" s="21"/>
      <c r="U60" s="18"/>
    </row>
    <row r="61" spans="1:22" x14ac:dyDescent="0.3">
      <c r="T61" s="21"/>
      <c r="U61" s="18"/>
    </row>
    <row r="62" spans="1:22" x14ac:dyDescent="0.3">
      <c r="T62" s="21"/>
      <c r="U62" s="18"/>
    </row>
    <row r="63" spans="1:22" x14ac:dyDescent="0.3">
      <c r="T63" s="21"/>
      <c r="U63" s="18"/>
    </row>
    <row r="64" spans="1:22" x14ac:dyDescent="0.3">
      <c r="T64" s="21"/>
      <c r="U64" s="18"/>
    </row>
    <row r="65" spans="20:21" x14ac:dyDescent="0.3">
      <c r="T65" s="21"/>
      <c r="U65" s="18"/>
    </row>
    <row r="66" spans="20:21" x14ac:dyDescent="0.3">
      <c r="T66" s="21"/>
      <c r="U66" s="18"/>
    </row>
    <row r="67" spans="20:21" x14ac:dyDescent="0.3">
      <c r="T67" s="19"/>
      <c r="U67" s="19"/>
    </row>
    <row r="68" spans="20:21" x14ac:dyDescent="0.3">
      <c r="T68" s="19"/>
      <c r="U68" s="19"/>
    </row>
    <row r="69" spans="20:21" x14ac:dyDescent="0.3">
      <c r="T69" s="19"/>
      <c r="U69" s="19"/>
    </row>
    <row r="70" spans="20:21" x14ac:dyDescent="0.3">
      <c r="T70" s="19"/>
      <c r="U70" s="19"/>
    </row>
    <row r="71" spans="20:21" x14ac:dyDescent="0.3">
      <c r="T71" s="19"/>
      <c r="U71" s="19"/>
    </row>
    <row r="72" spans="20:21" x14ac:dyDescent="0.3">
      <c r="T72" s="19"/>
      <c r="U72" s="19"/>
    </row>
    <row r="73" spans="20:21" x14ac:dyDescent="0.3">
      <c r="T73" s="19"/>
      <c r="U73" s="19"/>
    </row>
    <row r="74" spans="20:21" x14ac:dyDescent="0.3">
      <c r="T74" s="19"/>
      <c r="U74" s="19"/>
    </row>
    <row r="75" spans="20:21" x14ac:dyDescent="0.3">
      <c r="T75" s="19"/>
      <c r="U75" s="19"/>
    </row>
    <row r="76" spans="20:21" x14ac:dyDescent="0.3">
      <c r="T76" s="19"/>
      <c r="U76" s="19"/>
    </row>
    <row r="77" spans="20:21" x14ac:dyDescent="0.3">
      <c r="T77" s="19"/>
      <c r="U77" s="19"/>
    </row>
    <row r="78" spans="20:21" x14ac:dyDescent="0.3">
      <c r="T78" s="19"/>
      <c r="U78" s="19"/>
    </row>
    <row r="79" spans="20:21" x14ac:dyDescent="0.3">
      <c r="T79" s="19"/>
      <c r="U79" s="19"/>
    </row>
    <row r="80" spans="20:21" x14ac:dyDescent="0.3">
      <c r="T80" s="19"/>
      <c r="U80" s="19"/>
    </row>
    <row r="81" spans="20:21" x14ac:dyDescent="0.3">
      <c r="T81" s="19"/>
      <c r="U81" s="19"/>
    </row>
    <row r="82" spans="20:21" x14ac:dyDescent="0.3">
      <c r="T82" s="19"/>
      <c r="U82" s="19"/>
    </row>
    <row r="83" spans="20:21" x14ac:dyDescent="0.3">
      <c r="T83" s="19"/>
      <c r="U83" s="19"/>
    </row>
    <row r="84" spans="20:21" x14ac:dyDescent="0.3">
      <c r="T84" s="19"/>
      <c r="U84" s="19"/>
    </row>
    <row r="85" spans="20:21" x14ac:dyDescent="0.3">
      <c r="T85" s="19"/>
      <c r="U85" s="19"/>
    </row>
    <row r="86" spans="20:21" x14ac:dyDescent="0.3">
      <c r="T86" s="19"/>
      <c r="U86" s="19"/>
    </row>
    <row r="87" spans="20:21" x14ac:dyDescent="0.3">
      <c r="T87" s="19"/>
      <c r="U87" s="19"/>
    </row>
    <row r="88" spans="20:21" x14ac:dyDescent="0.3">
      <c r="T88" s="19"/>
      <c r="U88" s="19"/>
    </row>
    <row r="89" spans="20:21" x14ac:dyDescent="0.3">
      <c r="T89" s="19"/>
      <c r="U89" s="19"/>
    </row>
    <row r="90" spans="20:21" x14ac:dyDescent="0.3">
      <c r="T90" s="19"/>
      <c r="U90" s="19"/>
    </row>
    <row r="91" spans="20:21" x14ac:dyDescent="0.3">
      <c r="T91" s="19"/>
      <c r="U91" s="19"/>
    </row>
    <row r="92" spans="20:21" x14ac:dyDescent="0.3">
      <c r="T92" s="19"/>
      <c r="U92" s="19"/>
    </row>
    <row r="93" spans="20:21" x14ac:dyDescent="0.3">
      <c r="T93" s="19"/>
      <c r="U93" s="19"/>
    </row>
  </sheetData>
  <autoFilter ref="A8:WZT30" xr:uid="{00000000-0009-0000-0000-000005000000}"/>
  <dataConsolidate/>
  <mergeCells count="33">
    <mergeCell ref="S7:S8"/>
    <mergeCell ref="V7:V8"/>
    <mergeCell ref="C7:C8"/>
    <mergeCell ref="D7:D8"/>
    <mergeCell ref="E7:E8"/>
    <mergeCell ref="P7:P8"/>
    <mergeCell ref="Q7:Q8"/>
    <mergeCell ref="R7:R8"/>
    <mergeCell ref="J7:K7"/>
    <mergeCell ref="O7:O8"/>
    <mergeCell ref="T7:T8"/>
    <mergeCell ref="U7:U8"/>
    <mergeCell ref="N7:N8"/>
    <mergeCell ref="A1:A4"/>
    <mergeCell ref="V2:V3"/>
    <mergeCell ref="A5:V5"/>
    <mergeCell ref="B1:U3"/>
    <mergeCell ref="B4:T4"/>
    <mergeCell ref="A27:A28"/>
    <mergeCell ref="B27:B28"/>
    <mergeCell ref="L7:M7"/>
    <mergeCell ref="A29:A30"/>
    <mergeCell ref="B29:B30"/>
    <mergeCell ref="A22:A23"/>
    <mergeCell ref="B22:B23"/>
    <mergeCell ref="A7:A8"/>
    <mergeCell ref="B7:B8"/>
    <mergeCell ref="A24:A26"/>
    <mergeCell ref="B24:B26"/>
    <mergeCell ref="F7:G7"/>
    <mergeCell ref="H7:I7"/>
    <mergeCell ref="A15:A19"/>
    <mergeCell ref="A20:A21"/>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WZT93"/>
  <sheetViews>
    <sheetView showGridLines="0" zoomScale="60" zoomScaleNormal="60" zoomScaleSheetLayoutView="75" zoomScalePageLayoutView="75" workbookViewId="0">
      <selection activeCell="A7" sqref="A7:A8"/>
    </sheetView>
  </sheetViews>
  <sheetFormatPr baseColWidth="10" defaultRowHeight="13.8" x14ac:dyDescent="0.3"/>
  <cols>
    <col min="1" max="1" width="35.6640625" style="11" customWidth="1"/>
    <col min="2" max="2" width="24.109375" style="11" customWidth="1"/>
    <col min="3" max="3" width="32.33203125" style="11" customWidth="1"/>
    <col min="4" max="4" width="18.6640625" style="11" customWidth="1"/>
    <col min="5" max="5" width="14.6640625" style="11" customWidth="1"/>
    <col min="6" max="6" width="18.6640625" style="11" customWidth="1"/>
    <col min="7" max="7" width="87.77734375" style="11" customWidth="1"/>
    <col min="8" max="8" width="18.6640625" style="11" hidden="1" customWidth="1"/>
    <col min="9" max="9" width="40.6640625" style="11" hidden="1" customWidth="1"/>
    <col min="10" max="10" width="18.6640625" style="11" hidden="1" customWidth="1"/>
    <col min="11" max="11" width="40.6640625" style="11" hidden="1" customWidth="1"/>
    <col min="12" max="12" width="18.6640625" style="11" hidden="1" customWidth="1"/>
    <col min="13" max="13" width="40.6640625" style="11" hidden="1" customWidth="1"/>
    <col min="14" max="15" width="17.6640625" style="10" customWidth="1"/>
    <col min="16" max="16" width="14.88671875" style="11" customWidth="1"/>
    <col min="17" max="17" width="13.5546875" style="11" customWidth="1"/>
    <col min="18" max="18" width="14.88671875" style="11" customWidth="1"/>
    <col min="19" max="20" width="18.6640625" style="11" customWidth="1"/>
    <col min="21" max="21" width="31.33203125" style="11" customWidth="1"/>
    <col min="22" max="22" width="30.33203125" style="12" customWidth="1"/>
    <col min="23" max="16242" width="11.44140625" style="10"/>
    <col min="16243" max="16243" width="8.6640625" style="10" customWidth="1"/>
    <col min="16244" max="16384" width="19.6640625" style="10" customWidth="1"/>
  </cols>
  <sheetData>
    <row r="1" spans="1:22 16244:16244" s="1" customFormat="1" ht="15" customHeight="1" x14ac:dyDescent="0.3">
      <c r="A1" s="525"/>
      <c r="B1" s="366" t="s">
        <v>0</v>
      </c>
      <c r="C1" s="367"/>
      <c r="D1" s="367"/>
      <c r="E1" s="367"/>
      <c r="F1" s="367"/>
      <c r="G1" s="367"/>
      <c r="H1" s="367"/>
      <c r="I1" s="367"/>
      <c r="J1" s="367"/>
      <c r="K1" s="367"/>
      <c r="L1" s="367"/>
      <c r="M1" s="367"/>
      <c r="N1" s="367"/>
      <c r="O1" s="367"/>
      <c r="P1" s="367"/>
      <c r="Q1" s="367"/>
      <c r="R1" s="367"/>
      <c r="S1" s="367"/>
      <c r="T1" s="367"/>
      <c r="U1" s="368"/>
      <c r="V1" s="369" t="s">
        <v>688</v>
      </c>
      <c r="WZT1" s="1" t="s">
        <v>1</v>
      </c>
    </row>
    <row r="2" spans="1:22 16244:16244" s="2" customFormat="1" ht="32.25" customHeight="1" x14ac:dyDescent="0.3">
      <c r="A2" s="526"/>
      <c r="B2" s="320"/>
      <c r="C2" s="321"/>
      <c r="D2" s="321"/>
      <c r="E2" s="321"/>
      <c r="F2" s="321"/>
      <c r="G2" s="321"/>
      <c r="H2" s="321"/>
      <c r="I2" s="321"/>
      <c r="J2" s="321"/>
      <c r="K2" s="321"/>
      <c r="L2" s="321"/>
      <c r="M2" s="321"/>
      <c r="N2" s="321"/>
      <c r="O2" s="321"/>
      <c r="P2" s="321"/>
      <c r="Q2" s="321"/>
      <c r="R2" s="321"/>
      <c r="S2" s="321"/>
      <c r="T2" s="321"/>
      <c r="U2" s="322"/>
      <c r="V2" s="454" t="s">
        <v>675</v>
      </c>
    </row>
    <row r="3" spans="1:22 16244:16244" s="1" customFormat="1" ht="23.25" customHeight="1" x14ac:dyDescent="0.3">
      <c r="A3" s="526"/>
      <c r="B3" s="323"/>
      <c r="C3" s="324"/>
      <c r="D3" s="324"/>
      <c r="E3" s="324"/>
      <c r="F3" s="324"/>
      <c r="G3" s="324"/>
      <c r="H3" s="324"/>
      <c r="I3" s="324"/>
      <c r="J3" s="324"/>
      <c r="K3" s="324"/>
      <c r="L3" s="324"/>
      <c r="M3" s="324"/>
      <c r="N3" s="324"/>
      <c r="O3" s="324"/>
      <c r="P3" s="324"/>
      <c r="Q3" s="324"/>
      <c r="R3" s="324"/>
      <c r="S3" s="324"/>
      <c r="T3" s="324"/>
      <c r="U3" s="325"/>
      <c r="V3" s="455"/>
      <c r="WZT3" s="1" t="s">
        <v>2</v>
      </c>
    </row>
    <row r="4" spans="1:22 16244:16244" s="1" customFormat="1" ht="30" customHeight="1" thickBot="1" x14ac:dyDescent="0.35">
      <c r="A4" s="527"/>
      <c r="B4" s="528" t="s">
        <v>3</v>
      </c>
      <c r="C4" s="529"/>
      <c r="D4" s="529"/>
      <c r="E4" s="529"/>
      <c r="F4" s="529"/>
      <c r="G4" s="529"/>
      <c r="H4" s="529"/>
      <c r="I4" s="529"/>
      <c r="J4" s="529"/>
      <c r="K4" s="529"/>
      <c r="L4" s="529"/>
      <c r="M4" s="529"/>
      <c r="N4" s="529"/>
      <c r="O4" s="529"/>
      <c r="P4" s="529"/>
      <c r="Q4" s="529"/>
      <c r="R4" s="529"/>
      <c r="S4" s="529"/>
      <c r="T4" s="530"/>
      <c r="U4" s="531" t="s">
        <v>4</v>
      </c>
      <c r="V4" s="532">
        <v>7</v>
      </c>
    </row>
    <row r="5" spans="1:22 16244:16244" s="16" customFormat="1" ht="32.25" customHeight="1" x14ac:dyDescent="0.3">
      <c r="A5" s="524" t="s">
        <v>630</v>
      </c>
      <c r="B5" s="456"/>
      <c r="C5" s="456"/>
      <c r="D5" s="456"/>
      <c r="E5" s="456"/>
      <c r="F5" s="456"/>
      <c r="G5" s="456"/>
      <c r="H5" s="456"/>
      <c r="I5" s="456"/>
      <c r="J5" s="456"/>
      <c r="K5" s="456"/>
      <c r="L5" s="456"/>
      <c r="M5" s="456"/>
      <c r="N5" s="456"/>
      <c r="O5" s="456"/>
      <c r="P5" s="456"/>
      <c r="Q5" s="456"/>
      <c r="R5" s="456"/>
      <c r="S5" s="456"/>
      <c r="T5" s="456"/>
      <c r="U5" s="456"/>
      <c r="V5" s="456"/>
    </row>
    <row r="6" spans="1:22 16244:16244" s="4" customFormat="1" ht="9.75" customHeight="1" thickBot="1" x14ac:dyDescent="0.35">
      <c r="A6" s="375"/>
    </row>
    <row r="7" spans="1:22 16244:16244" s="17" customFormat="1" ht="18" customHeight="1" x14ac:dyDescent="0.3">
      <c r="A7" s="376" t="s">
        <v>5</v>
      </c>
      <c r="B7" s="377" t="s">
        <v>6</v>
      </c>
      <c r="C7" s="377" t="s">
        <v>7</v>
      </c>
      <c r="D7" s="378" t="s">
        <v>8</v>
      </c>
      <c r="E7" s="378" t="s">
        <v>220</v>
      </c>
      <c r="F7" s="405" t="s">
        <v>556</v>
      </c>
      <c r="G7" s="406"/>
      <c r="H7" s="405" t="s">
        <v>557</v>
      </c>
      <c r="I7" s="406"/>
      <c r="J7" s="405" t="s">
        <v>558</v>
      </c>
      <c r="K7" s="406"/>
      <c r="L7" s="405" t="s">
        <v>559</v>
      </c>
      <c r="M7" s="406"/>
      <c r="N7" s="407" t="s">
        <v>560</v>
      </c>
      <c r="O7" s="378" t="s">
        <v>561</v>
      </c>
      <c r="P7" s="378" t="s">
        <v>220</v>
      </c>
      <c r="Q7" s="378" t="s">
        <v>221</v>
      </c>
      <c r="R7" s="378" t="s">
        <v>222</v>
      </c>
      <c r="S7" s="378" t="s">
        <v>9</v>
      </c>
      <c r="T7" s="379" t="s">
        <v>563</v>
      </c>
      <c r="U7" s="380" t="s">
        <v>562</v>
      </c>
      <c r="V7" s="381" t="s">
        <v>10</v>
      </c>
    </row>
    <row r="8" spans="1:22 16244:16244" s="17" customFormat="1" ht="18" customHeight="1" x14ac:dyDescent="0.3">
      <c r="A8" s="382"/>
      <c r="B8" s="336"/>
      <c r="C8" s="336"/>
      <c r="D8" s="314"/>
      <c r="E8" s="314"/>
      <c r="F8" s="221" t="s">
        <v>161</v>
      </c>
      <c r="G8" s="221" t="s">
        <v>162</v>
      </c>
      <c r="H8" s="221" t="s">
        <v>161</v>
      </c>
      <c r="I8" s="221" t="s">
        <v>162</v>
      </c>
      <c r="J8" s="221" t="s">
        <v>161</v>
      </c>
      <c r="K8" s="221" t="s">
        <v>162</v>
      </c>
      <c r="L8" s="221" t="s">
        <v>161</v>
      </c>
      <c r="M8" s="221" t="s">
        <v>162</v>
      </c>
      <c r="N8" s="332"/>
      <c r="O8" s="314"/>
      <c r="P8" s="314"/>
      <c r="Q8" s="314"/>
      <c r="R8" s="314"/>
      <c r="S8" s="314"/>
      <c r="T8" s="335"/>
      <c r="U8" s="334"/>
      <c r="V8" s="383"/>
    </row>
    <row r="9" spans="1:22 16244:16244" s="8" customFormat="1" ht="41.4" x14ac:dyDescent="0.3">
      <c r="A9" s="384" t="s">
        <v>150</v>
      </c>
      <c r="B9" s="224" t="s">
        <v>11</v>
      </c>
      <c r="C9" s="224" t="s">
        <v>151</v>
      </c>
      <c r="D9" s="224" t="s">
        <v>13</v>
      </c>
      <c r="E9" s="36">
        <f>Q9</f>
        <v>0.7</v>
      </c>
      <c r="F9" s="36">
        <v>0</v>
      </c>
      <c r="G9" s="209" t="s">
        <v>583</v>
      </c>
      <c r="H9" s="206"/>
      <c r="I9" s="164"/>
      <c r="J9" s="206"/>
      <c r="K9" s="230"/>
      <c r="L9" s="206"/>
      <c r="M9" s="230"/>
      <c r="N9" s="206">
        <f>+F9</f>
        <v>0</v>
      </c>
      <c r="O9" s="206">
        <v>0.1</v>
      </c>
      <c r="P9" s="36">
        <v>0.2</v>
      </c>
      <c r="Q9" s="36">
        <v>0.7</v>
      </c>
      <c r="R9" s="36">
        <v>1</v>
      </c>
      <c r="S9" s="36">
        <v>1</v>
      </c>
      <c r="T9" s="36">
        <v>0.2</v>
      </c>
      <c r="U9" s="36">
        <f>T9/S9</f>
        <v>0.2</v>
      </c>
      <c r="V9" s="512"/>
    </row>
    <row r="10" spans="1:22 16244:16244" s="8" customFormat="1" ht="200.4" customHeight="1" x14ac:dyDescent="0.3">
      <c r="A10" s="513" t="s">
        <v>152</v>
      </c>
      <c r="B10" s="224" t="s">
        <v>165</v>
      </c>
      <c r="C10" s="357" t="s">
        <v>219</v>
      </c>
      <c r="D10" s="342" t="s">
        <v>17</v>
      </c>
      <c r="E10" s="36">
        <f>Q10</f>
        <v>0.9</v>
      </c>
      <c r="F10" s="15">
        <v>0.33</v>
      </c>
      <c r="G10" s="209" t="s">
        <v>617</v>
      </c>
      <c r="H10" s="15"/>
      <c r="I10" s="164"/>
      <c r="J10" s="15"/>
      <c r="K10" s="230"/>
      <c r="L10" s="15"/>
      <c r="M10" s="230"/>
      <c r="N10" s="15">
        <f>+F10</f>
        <v>0.33</v>
      </c>
      <c r="O10" s="15">
        <v>0.7</v>
      </c>
      <c r="P10" s="204">
        <v>0.8</v>
      </c>
      <c r="Q10" s="202">
        <v>0.9</v>
      </c>
      <c r="R10" s="202">
        <v>1</v>
      </c>
      <c r="S10" s="203">
        <v>1</v>
      </c>
      <c r="T10" s="203">
        <v>0.8</v>
      </c>
      <c r="U10" s="36">
        <f t="shared" ref="U10:U17" si="0">T10/S10</f>
        <v>0.8</v>
      </c>
      <c r="V10" s="512"/>
    </row>
    <row r="11" spans="1:22 16244:16244" s="8" customFormat="1" ht="189.75" customHeight="1" x14ac:dyDescent="0.3">
      <c r="A11" s="514"/>
      <c r="B11" s="224" t="s">
        <v>74</v>
      </c>
      <c r="C11" s="358"/>
      <c r="D11" s="356"/>
      <c r="E11" s="36">
        <f t="shared" ref="E11:E13" si="1">Q11</f>
        <v>0.9</v>
      </c>
      <c r="F11" s="203">
        <v>0.19500000000000001</v>
      </c>
      <c r="G11" s="209" t="s">
        <v>567</v>
      </c>
      <c r="H11" s="203"/>
      <c r="I11" s="310"/>
      <c r="J11" s="281"/>
      <c r="K11" s="261"/>
      <c r="L11" s="281"/>
      <c r="M11" s="261"/>
      <c r="N11" s="281">
        <f>F11</f>
        <v>0.19500000000000001</v>
      </c>
      <c r="O11" s="281">
        <v>0.7</v>
      </c>
      <c r="P11" s="204">
        <v>0.8</v>
      </c>
      <c r="Q11" s="202">
        <v>0.9</v>
      </c>
      <c r="R11" s="202">
        <v>1</v>
      </c>
      <c r="S11" s="203">
        <v>1</v>
      </c>
      <c r="T11" s="206">
        <v>0.92</v>
      </c>
      <c r="U11" s="36">
        <f t="shared" si="0"/>
        <v>0.92</v>
      </c>
      <c r="V11" s="512"/>
    </row>
    <row r="12" spans="1:22 16244:16244" s="8" customFormat="1" ht="51.6" customHeight="1" x14ac:dyDescent="0.3">
      <c r="A12" s="514"/>
      <c r="B12" s="290" t="s">
        <v>15</v>
      </c>
      <c r="C12" s="358"/>
      <c r="D12" s="356"/>
      <c r="E12" s="36">
        <f t="shared" si="1"/>
        <v>0.9</v>
      </c>
      <c r="F12" s="247">
        <v>0</v>
      </c>
      <c r="G12" s="209" t="s">
        <v>613</v>
      </c>
      <c r="H12" s="15"/>
      <c r="I12" s="209"/>
      <c r="J12" s="15"/>
      <c r="K12" s="209"/>
      <c r="L12" s="15"/>
      <c r="M12" s="209"/>
      <c r="N12" s="15">
        <f>+F12</f>
        <v>0</v>
      </c>
      <c r="O12" s="15">
        <v>0.7</v>
      </c>
      <c r="P12" s="204">
        <v>0.8</v>
      </c>
      <c r="Q12" s="202">
        <v>0.9</v>
      </c>
      <c r="R12" s="202">
        <v>1</v>
      </c>
      <c r="S12" s="203">
        <v>1</v>
      </c>
      <c r="T12" s="170">
        <v>0.94</v>
      </c>
      <c r="U12" s="36">
        <f t="shared" si="0"/>
        <v>0.94</v>
      </c>
      <c r="V12" s="387"/>
    </row>
    <row r="13" spans="1:22 16244:16244" s="8" customFormat="1" ht="204" customHeight="1" x14ac:dyDescent="0.3">
      <c r="A13" s="514"/>
      <c r="B13" s="226" t="s">
        <v>25</v>
      </c>
      <c r="C13" s="358"/>
      <c r="D13" s="356"/>
      <c r="E13" s="36">
        <f t="shared" si="1"/>
        <v>0.9</v>
      </c>
      <c r="F13" s="515">
        <v>0.1</v>
      </c>
      <c r="G13" s="309" t="s">
        <v>651</v>
      </c>
      <c r="H13" s="516"/>
      <c r="I13" s="516"/>
      <c r="J13" s="516"/>
      <c r="K13" s="516"/>
      <c r="L13" s="516"/>
      <c r="M13" s="516"/>
      <c r="N13" s="515">
        <f>F13</f>
        <v>0.1</v>
      </c>
      <c r="O13" s="200">
        <v>0.7</v>
      </c>
      <c r="P13" s="202">
        <v>0.8</v>
      </c>
      <c r="Q13" s="202">
        <v>0.9</v>
      </c>
      <c r="R13" s="202">
        <v>1</v>
      </c>
      <c r="S13" s="203">
        <v>1</v>
      </c>
      <c r="T13" s="169">
        <v>0.1</v>
      </c>
      <c r="U13" s="36">
        <f t="shared" si="0"/>
        <v>0.1</v>
      </c>
      <c r="V13" s="517"/>
    </row>
    <row r="14" spans="1:22 16244:16244" s="8" customFormat="1" ht="245.4" customHeight="1" x14ac:dyDescent="0.3">
      <c r="A14" s="388" t="s">
        <v>153</v>
      </c>
      <c r="B14" s="224" t="s">
        <v>165</v>
      </c>
      <c r="C14" s="315" t="s">
        <v>154</v>
      </c>
      <c r="D14" s="315" t="s">
        <v>17</v>
      </c>
      <c r="E14" s="36">
        <f>Q14</f>
        <v>1</v>
      </c>
      <c r="F14" s="15">
        <v>0.25</v>
      </c>
      <c r="G14" s="309" t="s">
        <v>616</v>
      </c>
      <c r="H14" s="15"/>
      <c r="I14" s="241"/>
      <c r="J14" s="15"/>
      <c r="K14" s="230"/>
      <c r="L14" s="15"/>
      <c r="M14" s="230"/>
      <c r="N14" s="15">
        <f>+F14</f>
        <v>0.25</v>
      </c>
      <c r="O14" s="15"/>
      <c r="P14" s="205">
        <v>1</v>
      </c>
      <c r="Q14" s="205">
        <v>1</v>
      </c>
      <c r="R14" s="205">
        <v>1</v>
      </c>
      <c r="S14" s="206">
        <v>1</v>
      </c>
      <c r="T14" s="206">
        <v>0.4</v>
      </c>
      <c r="U14" s="36">
        <f t="shared" si="0"/>
        <v>0.4</v>
      </c>
      <c r="V14" s="517"/>
    </row>
    <row r="15" spans="1:22 16244:16244" s="8" customFormat="1" ht="65.400000000000006" customHeight="1" x14ac:dyDescent="0.3">
      <c r="A15" s="388"/>
      <c r="B15" s="224" t="s">
        <v>74</v>
      </c>
      <c r="C15" s="315"/>
      <c r="D15" s="315"/>
      <c r="E15" s="36">
        <f>Q15</f>
        <v>1</v>
      </c>
      <c r="F15" s="15">
        <v>0</v>
      </c>
      <c r="G15" s="209" t="s">
        <v>615</v>
      </c>
      <c r="H15" s="311"/>
      <c r="I15" s="164"/>
      <c r="J15" s="281"/>
      <c r="K15" s="261"/>
      <c r="L15" s="281"/>
      <c r="M15" s="261"/>
      <c r="N15" s="281">
        <f>F15</f>
        <v>0</v>
      </c>
      <c r="O15" s="281">
        <v>0.69</v>
      </c>
      <c r="P15" s="205">
        <v>1</v>
      </c>
      <c r="Q15" s="205">
        <v>1</v>
      </c>
      <c r="R15" s="205">
        <v>1</v>
      </c>
      <c r="S15" s="206">
        <v>1</v>
      </c>
      <c r="T15" s="206" t="s">
        <v>568</v>
      </c>
      <c r="U15" s="36">
        <f t="shared" si="0"/>
        <v>0.63400000000000001</v>
      </c>
      <c r="V15" s="517"/>
    </row>
    <row r="16" spans="1:22 16244:16244" s="8" customFormat="1" ht="165.6" x14ac:dyDescent="0.3">
      <c r="A16" s="388"/>
      <c r="B16" s="290" t="s">
        <v>15</v>
      </c>
      <c r="C16" s="315"/>
      <c r="D16" s="315"/>
      <c r="E16" s="36">
        <f t="shared" ref="E16:E17" si="2">Q16</f>
        <v>1</v>
      </c>
      <c r="F16" s="246">
        <v>0.13550000000000001</v>
      </c>
      <c r="G16" s="25" t="s">
        <v>614</v>
      </c>
      <c r="H16" s="246"/>
      <c r="I16" s="167"/>
      <c r="J16" s="246"/>
      <c r="K16" s="25"/>
      <c r="L16" s="246"/>
      <c r="M16" s="25"/>
      <c r="N16" s="246">
        <f>+F16</f>
        <v>0.13550000000000001</v>
      </c>
      <c r="O16" s="246">
        <v>1</v>
      </c>
      <c r="P16" s="205">
        <v>1</v>
      </c>
      <c r="Q16" s="205">
        <v>1</v>
      </c>
      <c r="R16" s="205">
        <v>1</v>
      </c>
      <c r="S16" s="206">
        <v>1</v>
      </c>
      <c r="T16" s="312">
        <v>0.75170000000000003</v>
      </c>
      <c r="U16" s="36">
        <f t="shared" si="0"/>
        <v>0.75170000000000003</v>
      </c>
      <c r="V16" s="517"/>
    </row>
    <row r="17" spans="1:22" s="8" customFormat="1" ht="262.2" customHeight="1" thickBot="1" x14ac:dyDescent="0.35">
      <c r="A17" s="389"/>
      <c r="B17" s="392" t="s">
        <v>25</v>
      </c>
      <c r="C17" s="390"/>
      <c r="D17" s="390"/>
      <c r="E17" s="398">
        <f t="shared" si="2"/>
        <v>1</v>
      </c>
      <c r="F17" s="518">
        <v>0.83</v>
      </c>
      <c r="G17" s="397" t="s">
        <v>650</v>
      </c>
      <c r="H17" s="518"/>
      <c r="I17" s="519"/>
      <c r="J17" s="518"/>
      <c r="K17" s="519"/>
      <c r="L17" s="520"/>
      <c r="M17" s="424"/>
      <c r="N17" s="520">
        <f>F17</f>
        <v>0.83</v>
      </c>
      <c r="O17" s="520">
        <v>1</v>
      </c>
      <c r="P17" s="521">
        <v>1</v>
      </c>
      <c r="Q17" s="521">
        <v>1</v>
      </c>
      <c r="R17" s="521">
        <v>1</v>
      </c>
      <c r="S17" s="522">
        <v>1</v>
      </c>
      <c r="T17" s="523">
        <v>0.83</v>
      </c>
      <c r="U17" s="398">
        <f t="shared" si="0"/>
        <v>0.83</v>
      </c>
      <c r="V17" s="399"/>
    </row>
    <row r="18" spans="1:22" s="8" customFormat="1" x14ac:dyDescent="0.3">
      <c r="A18" s="20"/>
      <c r="B18" s="20"/>
      <c r="C18" s="20"/>
      <c r="D18" s="20"/>
      <c r="E18" s="20"/>
      <c r="F18" s="20"/>
      <c r="G18" s="20"/>
      <c r="H18" s="20"/>
      <c r="I18" s="20"/>
      <c r="J18" s="20"/>
      <c r="K18" s="20"/>
      <c r="L18" s="20"/>
      <c r="M18" s="20"/>
      <c r="P18" s="20"/>
      <c r="Q18" s="20"/>
      <c r="R18" s="20"/>
      <c r="S18" s="20"/>
      <c r="T18" s="20"/>
    </row>
    <row r="19" spans="1:22" s="8" customFormat="1" x14ac:dyDescent="0.3">
      <c r="A19" s="20"/>
      <c r="B19" s="20"/>
      <c r="C19" s="20"/>
      <c r="D19" s="20"/>
      <c r="E19" s="20"/>
      <c r="F19" s="20"/>
      <c r="G19" s="20"/>
      <c r="H19" s="20"/>
      <c r="I19" s="20"/>
      <c r="J19" s="20"/>
      <c r="K19" s="20"/>
      <c r="L19" s="20"/>
      <c r="M19" s="20"/>
      <c r="P19" s="20"/>
      <c r="Q19" s="20"/>
      <c r="R19" s="20"/>
      <c r="S19" s="20"/>
      <c r="T19" s="20"/>
    </row>
    <row r="20" spans="1:22" s="18" customFormat="1" x14ac:dyDescent="0.3">
      <c r="A20" s="19"/>
      <c r="B20" s="19"/>
      <c r="C20" s="19"/>
      <c r="D20" s="19"/>
      <c r="E20" s="19"/>
      <c r="F20" s="19"/>
      <c r="G20" s="19"/>
      <c r="H20" s="19"/>
      <c r="I20" s="19"/>
      <c r="J20" s="19"/>
      <c r="K20" s="19"/>
      <c r="L20" s="19"/>
      <c r="M20" s="19"/>
      <c r="P20" s="19"/>
      <c r="Q20" s="19"/>
      <c r="R20" s="19"/>
      <c r="S20" s="19"/>
      <c r="T20" s="21"/>
    </row>
    <row r="21" spans="1:22" s="18" customFormat="1" x14ac:dyDescent="0.3">
      <c r="A21" s="19"/>
      <c r="B21" s="19"/>
      <c r="C21" s="19"/>
      <c r="D21" s="19"/>
      <c r="E21" s="19"/>
      <c r="F21" s="19"/>
      <c r="G21" s="19"/>
      <c r="H21" s="19"/>
      <c r="I21" s="19"/>
      <c r="J21" s="19"/>
      <c r="K21" s="19"/>
      <c r="L21" s="19"/>
      <c r="M21" s="19"/>
      <c r="P21" s="19"/>
      <c r="Q21" s="19"/>
      <c r="R21" s="19"/>
      <c r="S21" s="19"/>
      <c r="T21" s="21"/>
    </row>
    <row r="22" spans="1:22" s="18" customFormat="1" x14ac:dyDescent="0.3">
      <c r="A22" s="19"/>
      <c r="B22" s="19"/>
      <c r="C22" s="19"/>
      <c r="D22" s="19"/>
      <c r="E22" s="19"/>
      <c r="F22" s="19"/>
      <c r="G22" s="19"/>
      <c r="H22" s="19"/>
      <c r="I22" s="19"/>
      <c r="J22" s="19"/>
      <c r="K22" s="19"/>
      <c r="L22" s="19"/>
      <c r="M22" s="19"/>
      <c r="P22" s="19"/>
      <c r="Q22" s="19"/>
      <c r="R22" s="19"/>
      <c r="S22" s="19"/>
      <c r="T22" s="21"/>
    </row>
    <row r="23" spans="1:22" s="18" customFormat="1" x14ac:dyDescent="0.3">
      <c r="A23" s="19"/>
      <c r="B23" s="19"/>
      <c r="C23" s="19"/>
      <c r="D23" s="19"/>
      <c r="E23" s="19"/>
      <c r="F23" s="19"/>
      <c r="G23" s="19"/>
      <c r="H23" s="19"/>
      <c r="I23" s="19"/>
      <c r="J23" s="19"/>
      <c r="K23" s="19"/>
      <c r="L23" s="19"/>
      <c r="M23" s="19"/>
      <c r="P23" s="19"/>
      <c r="Q23" s="19"/>
      <c r="R23" s="19"/>
      <c r="S23" s="19"/>
      <c r="T23" s="21"/>
    </row>
    <row r="24" spans="1:22" s="18" customFormat="1" x14ac:dyDescent="0.3">
      <c r="A24" s="19"/>
      <c r="B24" s="19"/>
      <c r="C24" s="19"/>
      <c r="D24" s="19"/>
      <c r="E24" s="19"/>
      <c r="F24" s="19"/>
      <c r="G24" s="19"/>
      <c r="H24" s="19"/>
      <c r="I24" s="19"/>
      <c r="J24" s="19"/>
      <c r="K24" s="19"/>
      <c r="L24" s="19"/>
      <c r="M24" s="19"/>
      <c r="P24" s="19"/>
      <c r="Q24" s="19"/>
      <c r="R24" s="19"/>
      <c r="S24" s="19"/>
      <c r="T24" s="21"/>
    </row>
    <row r="25" spans="1:22" s="18" customFormat="1" x14ac:dyDescent="0.3">
      <c r="A25" s="19"/>
      <c r="B25" s="19"/>
      <c r="C25" s="19"/>
      <c r="D25" s="19"/>
      <c r="E25" s="19"/>
      <c r="F25" s="19"/>
      <c r="G25" s="19"/>
      <c r="H25" s="19"/>
      <c r="I25" s="19"/>
      <c r="J25" s="19"/>
      <c r="K25" s="19"/>
      <c r="L25" s="19"/>
      <c r="M25" s="19"/>
      <c r="P25" s="19"/>
      <c r="Q25" s="19"/>
      <c r="R25" s="19"/>
      <c r="S25" s="19"/>
      <c r="T25" s="21"/>
    </row>
    <row r="26" spans="1:22" s="18" customFormat="1" x14ac:dyDescent="0.3">
      <c r="A26" s="19"/>
      <c r="B26" s="19"/>
      <c r="C26" s="19"/>
      <c r="D26" s="19"/>
      <c r="E26" s="19"/>
      <c r="F26" s="19"/>
      <c r="G26" s="19"/>
      <c r="H26" s="19"/>
      <c r="I26" s="19"/>
      <c r="J26" s="19"/>
      <c r="K26" s="19"/>
      <c r="L26" s="19"/>
      <c r="M26" s="19"/>
      <c r="P26" s="19"/>
      <c r="Q26" s="19"/>
      <c r="R26" s="19"/>
      <c r="S26" s="19"/>
      <c r="T26" s="21"/>
    </row>
    <row r="27" spans="1:22" s="18" customFormat="1" x14ac:dyDescent="0.3">
      <c r="A27" s="19"/>
      <c r="B27" s="19"/>
      <c r="C27" s="19"/>
      <c r="D27" s="19"/>
      <c r="E27" s="19"/>
      <c r="F27" s="19"/>
      <c r="G27" s="19"/>
      <c r="H27" s="19"/>
      <c r="I27" s="19"/>
      <c r="J27" s="19"/>
      <c r="K27" s="19"/>
      <c r="L27" s="19"/>
      <c r="M27" s="19"/>
      <c r="P27" s="19"/>
      <c r="Q27" s="19"/>
      <c r="R27" s="19"/>
      <c r="S27" s="19"/>
      <c r="T27" s="21"/>
    </row>
    <row r="28" spans="1:22" x14ac:dyDescent="0.3">
      <c r="T28" s="12"/>
      <c r="U28" s="10"/>
      <c r="V28" s="10"/>
    </row>
    <row r="29" spans="1:22" x14ac:dyDescent="0.3">
      <c r="T29" s="12"/>
      <c r="U29" s="10"/>
      <c r="V29" s="10"/>
    </row>
    <row r="30" spans="1:22" x14ac:dyDescent="0.3">
      <c r="T30" s="12"/>
      <c r="U30" s="10"/>
      <c r="V30" s="10"/>
    </row>
    <row r="31" spans="1:22" x14ac:dyDescent="0.3">
      <c r="T31" s="21"/>
      <c r="U31" s="18"/>
    </row>
    <row r="32" spans="1:22" x14ac:dyDescent="0.3">
      <c r="T32" s="21"/>
      <c r="U32" s="18"/>
    </row>
    <row r="33" spans="20:21" x14ac:dyDescent="0.3">
      <c r="T33" s="21"/>
      <c r="U33" s="18"/>
    </row>
    <row r="34" spans="20:21" x14ac:dyDescent="0.3">
      <c r="T34" s="21"/>
      <c r="U34" s="18"/>
    </row>
    <row r="35" spans="20:21" x14ac:dyDescent="0.3">
      <c r="T35" s="21"/>
      <c r="U35" s="18"/>
    </row>
    <row r="36" spans="20:21" x14ac:dyDescent="0.3">
      <c r="T36" s="21"/>
      <c r="U36" s="18"/>
    </row>
    <row r="37" spans="20:21" x14ac:dyDescent="0.3">
      <c r="T37" s="21"/>
      <c r="U37" s="18"/>
    </row>
    <row r="38" spans="20:21" x14ac:dyDescent="0.3">
      <c r="T38" s="21"/>
      <c r="U38" s="18"/>
    </row>
    <row r="39" spans="20:21" x14ac:dyDescent="0.3">
      <c r="T39" s="21"/>
      <c r="U39" s="18"/>
    </row>
    <row r="40" spans="20:21" x14ac:dyDescent="0.3">
      <c r="T40" s="21"/>
      <c r="U40" s="18"/>
    </row>
    <row r="41" spans="20:21" x14ac:dyDescent="0.3">
      <c r="T41" s="21"/>
      <c r="U41" s="18"/>
    </row>
    <row r="42" spans="20:21" x14ac:dyDescent="0.3">
      <c r="T42" s="21"/>
      <c r="U42" s="18"/>
    </row>
    <row r="43" spans="20:21" x14ac:dyDescent="0.3">
      <c r="T43" s="21"/>
      <c r="U43" s="18"/>
    </row>
    <row r="44" spans="20:21" x14ac:dyDescent="0.3">
      <c r="T44" s="21"/>
      <c r="U44" s="18"/>
    </row>
    <row r="45" spans="20:21" x14ac:dyDescent="0.3">
      <c r="T45" s="21"/>
      <c r="U45" s="18"/>
    </row>
    <row r="46" spans="20:21" x14ac:dyDescent="0.3">
      <c r="T46" s="21"/>
      <c r="U46" s="18"/>
    </row>
    <row r="47" spans="20:21" x14ac:dyDescent="0.3">
      <c r="T47" s="21"/>
      <c r="U47" s="18"/>
    </row>
    <row r="48" spans="20:21" x14ac:dyDescent="0.3">
      <c r="T48" s="21"/>
      <c r="U48" s="18"/>
    </row>
    <row r="49" spans="20:21" x14ac:dyDescent="0.3">
      <c r="T49" s="21"/>
      <c r="U49" s="18"/>
    </row>
    <row r="50" spans="20:21" x14ac:dyDescent="0.3">
      <c r="T50" s="21"/>
      <c r="U50" s="18"/>
    </row>
    <row r="51" spans="20:21" x14ac:dyDescent="0.3">
      <c r="T51" s="21"/>
      <c r="U51" s="18"/>
    </row>
    <row r="52" spans="20:21" x14ac:dyDescent="0.3">
      <c r="T52" s="21"/>
      <c r="U52" s="18"/>
    </row>
    <row r="53" spans="20:21" x14ac:dyDescent="0.3">
      <c r="T53" s="21"/>
      <c r="U53" s="18"/>
    </row>
    <row r="54" spans="20:21" x14ac:dyDescent="0.3">
      <c r="T54" s="21"/>
      <c r="U54" s="18"/>
    </row>
    <row r="55" spans="20:21" x14ac:dyDescent="0.3">
      <c r="T55" s="21"/>
      <c r="U55" s="18"/>
    </row>
    <row r="56" spans="20:21" x14ac:dyDescent="0.3">
      <c r="T56" s="21"/>
      <c r="U56" s="18"/>
    </row>
    <row r="57" spans="20:21" x14ac:dyDescent="0.3">
      <c r="T57" s="21"/>
      <c r="U57" s="18"/>
    </row>
    <row r="58" spans="20:21" x14ac:dyDescent="0.3">
      <c r="T58" s="21"/>
      <c r="U58" s="18"/>
    </row>
    <row r="59" spans="20:21" x14ac:dyDescent="0.3">
      <c r="T59" s="21"/>
      <c r="U59" s="18"/>
    </row>
    <row r="60" spans="20:21" x14ac:dyDescent="0.3">
      <c r="T60" s="21"/>
      <c r="U60" s="18"/>
    </row>
    <row r="61" spans="20:21" x14ac:dyDescent="0.3">
      <c r="T61" s="21"/>
      <c r="U61" s="18"/>
    </row>
    <row r="62" spans="20:21" x14ac:dyDescent="0.3">
      <c r="T62" s="21"/>
      <c r="U62" s="18"/>
    </row>
    <row r="63" spans="20:21" x14ac:dyDescent="0.3">
      <c r="T63" s="21"/>
      <c r="U63" s="18"/>
    </row>
    <row r="64" spans="20:21" x14ac:dyDescent="0.3">
      <c r="T64" s="21"/>
      <c r="U64" s="18"/>
    </row>
    <row r="65" spans="20:21" x14ac:dyDescent="0.3">
      <c r="T65" s="21"/>
      <c r="U65" s="18"/>
    </row>
    <row r="66" spans="20:21" x14ac:dyDescent="0.3">
      <c r="T66" s="21"/>
      <c r="U66" s="18"/>
    </row>
    <row r="67" spans="20:21" x14ac:dyDescent="0.3">
      <c r="T67" s="19"/>
      <c r="U67" s="19"/>
    </row>
    <row r="68" spans="20:21" x14ac:dyDescent="0.3">
      <c r="T68" s="19"/>
      <c r="U68" s="19"/>
    </row>
    <row r="69" spans="20:21" x14ac:dyDescent="0.3">
      <c r="T69" s="19"/>
      <c r="U69" s="19"/>
    </row>
    <row r="70" spans="20:21" x14ac:dyDescent="0.3">
      <c r="T70" s="19"/>
      <c r="U70" s="19"/>
    </row>
    <row r="71" spans="20:21" x14ac:dyDescent="0.3">
      <c r="T71" s="19"/>
      <c r="U71" s="19"/>
    </row>
    <row r="72" spans="20:21" x14ac:dyDescent="0.3">
      <c r="T72" s="19"/>
      <c r="U72" s="19"/>
    </row>
    <row r="73" spans="20:21" x14ac:dyDescent="0.3">
      <c r="T73" s="19"/>
      <c r="U73" s="19"/>
    </row>
    <row r="74" spans="20:21" x14ac:dyDescent="0.3">
      <c r="T74" s="19"/>
      <c r="U74" s="19"/>
    </row>
    <row r="75" spans="20:21" x14ac:dyDescent="0.3">
      <c r="T75" s="19"/>
      <c r="U75" s="19"/>
    </row>
    <row r="76" spans="20:21" x14ac:dyDescent="0.3">
      <c r="T76" s="19"/>
      <c r="U76" s="19"/>
    </row>
    <row r="77" spans="20:21" x14ac:dyDescent="0.3">
      <c r="T77" s="19"/>
      <c r="U77" s="19"/>
    </row>
    <row r="78" spans="20:21" x14ac:dyDescent="0.3">
      <c r="T78" s="19"/>
      <c r="U78" s="19"/>
    </row>
    <row r="79" spans="20:21" x14ac:dyDescent="0.3">
      <c r="T79" s="19"/>
      <c r="U79" s="19"/>
    </row>
    <row r="80" spans="20:21" x14ac:dyDescent="0.3">
      <c r="T80" s="19"/>
      <c r="U80" s="19"/>
    </row>
    <row r="81" spans="20:21" x14ac:dyDescent="0.3">
      <c r="T81" s="19"/>
      <c r="U81" s="19"/>
    </row>
    <row r="82" spans="20:21" x14ac:dyDescent="0.3">
      <c r="T82" s="19"/>
      <c r="U82" s="19"/>
    </row>
    <row r="83" spans="20:21" x14ac:dyDescent="0.3">
      <c r="T83" s="19"/>
      <c r="U83" s="19"/>
    </row>
    <row r="84" spans="20:21" x14ac:dyDescent="0.3">
      <c r="T84" s="19"/>
      <c r="U84" s="19"/>
    </row>
    <row r="85" spans="20:21" x14ac:dyDescent="0.3">
      <c r="T85" s="19"/>
      <c r="U85" s="19"/>
    </row>
    <row r="86" spans="20:21" x14ac:dyDescent="0.3">
      <c r="T86" s="19"/>
      <c r="U86" s="19"/>
    </row>
    <row r="87" spans="20:21" x14ac:dyDescent="0.3">
      <c r="T87" s="19"/>
      <c r="U87" s="19"/>
    </row>
    <row r="88" spans="20:21" x14ac:dyDescent="0.3">
      <c r="T88" s="19"/>
      <c r="U88" s="19"/>
    </row>
    <row r="89" spans="20:21" x14ac:dyDescent="0.3">
      <c r="T89" s="19"/>
      <c r="U89" s="19"/>
    </row>
    <row r="90" spans="20:21" x14ac:dyDescent="0.3">
      <c r="T90" s="19"/>
      <c r="U90" s="19"/>
    </row>
    <row r="91" spans="20:21" x14ac:dyDescent="0.3">
      <c r="T91" s="19"/>
      <c r="U91" s="19"/>
    </row>
    <row r="92" spans="20:21" x14ac:dyDescent="0.3">
      <c r="T92" s="19"/>
      <c r="U92" s="19"/>
    </row>
    <row r="93" spans="20:21" x14ac:dyDescent="0.3">
      <c r="T93" s="19"/>
      <c r="U93" s="19"/>
    </row>
  </sheetData>
  <autoFilter ref="A8:WZT17" xr:uid="{00000000-0009-0000-0000-000006000000}"/>
  <dataConsolidate/>
  <mergeCells count="29">
    <mergeCell ref="E7:E8"/>
    <mergeCell ref="P7:P8"/>
    <mergeCell ref="Q7:Q8"/>
    <mergeCell ref="F7:G7"/>
    <mergeCell ref="H7:I7"/>
    <mergeCell ref="J7:K7"/>
    <mergeCell ref="L7:M7"/>
    <mergeCell ref="O7:O8"/>
    <mergeCell ref="A1:A4"/>
    <mergeCell ref="V2:V3"/>
    <mergeCell ref="B4:T4"/>
    <mergeCell ref="A5:V5"/>
    <mergeCell ref="B1:U3"/>
    <mergeCell ref="A14:A17"/>
    <mergeCell ref="C14:C17"/>
    <mergeCell ref="D14:D17"/>
    <mergeCell ref="V7:V8"/>
    <mergeCell ref="R7:R8"/>
    <mergeCell ref="C10:C13"/>
    <mergeCell ref="A10:A13"/>
    <mergeCell ref="D10:D13"/>
    <mergeCell ref="N7:N8"/>
    <mergeCell ref="S7:S8"/>
    <mergeCell ref="A7:A8"/>
    <mergeCell ref="B7:B8"/>
    <mergeCell ref="C7:C8"/>
    <mergeCell ref="D7:D8"/>
    <mergeCell ref="T7:T8"/>
    <mergeCell ref="U7:U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W80"/>
  <sheetViews>
    <sheetView showGridLines="0" zoomScale="80" zoomScaleNormal="80" zoomScaleSheetLayoutView="85" workbookViewId="0">
      <pane ySplit="1" topLeftCell="A48" activePane="bottomLeft" state="frozen"/>
      <selection pane="bottomLeft" activeCell="D1" sqref="D1"/>
    </sheetView>
  </sheetViews>
  <sheetFormatPr baseColWidth="10" defaultColWidth="11.44140625" defaultRowHeight="14.4" x14ac:dyDescent="0.25"/>
  <cols>
    <col min="1" max="3" width="10.6640625" style="52" customWidth="1"/>
    <col min="4" max="4" width="47.44140625" style="33" customWidth="1"/>
    <col min="5" max="5" width="43.6640625" style="33" bestFit="1" customWidth="1"/>
    <col min="6" max="11" width="18.6640625" style="33" customWidth="1"/>
    <col min="12" max="12" width="18.6640625" style="52" bestFit="1" customWidth="1"/>
    <col min="13" max="13" width="100.6640625" style="52" customWidth="1"/>
    <col min="14" max="14" width="16.6640625" style="52" bestFit="1" customWidth="1"/>
    <col min="15" max="16" width="11.44140625" style="52"/>
    <col min="17" max="17" width="42.109375" style="52" bestFit="1" customWidth="1"/>
    <col min="18" max="18" width="5.5546875" style="113" bestFit="1" customWidth="1"/>
    <col min="19" max="16384" width="11.44140625" style="52"/>
  </cols>
  <sheetData>
    <row r="1" spans="1:18" s="26" customFormat="1" ht="30" customHeight="1" thickBot="1" x14ac:dyDescent="0.35">
      <c r="A1" s="53" t="s">
        <v>227</v>
      </c>
      <c r="B1" s="53" t="s">
        <v>228</v>
      </c>
      <c r="C1" s="53" t="s">
        <v>229</v>
      </c>
      <c r="D1" s="54" t="s">
        <v>7</v>
      </c>
      <c r="E1" s="54" t="s">
        <v>167</v>
      </c>
      <c r="F1" s="55" t="s">
        <v>168</v>
      </c>
      <c r="G1" s="56" t="s">
        <v>230</v>
      </c>
      <c r="H1" s="55" t="s">
        <v>169</v>
      </c>
      <c r="I1" s="55" t="s">
        <v>170</v>
      </c>
      <c r="J1" s="57" t="s">
        <v>171</v>
      </c>
      <c r="K1" s="58" t="s">
        <v>9</v>
      </c>
      <c r="L1" s="50" t="s">
        <v>225</v>
      </c>
      <c r="M1" s="59" t="s">
        <v>166</v>
      </c>
      <c r="N1" s="50" t="s">
        <v>367</v>
      </c>
      <c r="O1" s="60" t="s">
        <v>232</v>
      </c>
      <c r="P1" s="60" t="s">
        <v>233</v>
      </c>
      <c r="Q1" s="61" t="s">
        <v>234</v>
      </c>
      <c r="R1" s="62" t="s">
        <v>226</v>
      </c>
    </row>
    <row r="2" spans="1:18" s="132" customFormat="1" ht="15" customHeight="1" x14ac:dyDescent="0.3">
      <c r="A2" s="122">
        <v>1</v>
      </c>
      <c r="B2" s="122">
        <v>31</v>
      </c>
      <c r="C2" s="122">
        <v>221</v>
      </c>
      <c r="D2" s="123" t="s">
        <v>172</v>
      </c>
      <c r="E2" s="124" t="s">
        <v>216</v>
      </c>
      <c r="F2" s="125" t="s">
        <v>173</v>
      </c>
      <c r="G2" s="125">
        <v>0</v>
      </c>
      <c r="H2" s="125" t="s">
        <v>173</v>
      </c>
      <c r="I2" s="125" t="s">
        <v>173</v>
      </c>
      <c r="J2" s="126">
        <v>1</v>
      </c>
      <c r="K2" s="127">
        <v>1</v>
      </c>
      <c r="L2" s="125" t="s">
        <v>86</v>
      </c>
      <c r="M2" s="123" t="s">
        <v>368</v>
      </c>
      <c r="N2" s="128" t="str">
        <f t="shared" ref="N2:N41" si="0">IF(OR(H2="Por definir",H2="-"),"NA",IFERROR(L2/H2,0))</f>
        <v>NA</v>
      </c>
      <c r="O2" s="129">
        <f>+LEN(M2)</f>
        <v>246</v>
      </c>
      <c r="P2" s="129" t="s">
        <v>369</v>
      </c>
      <c r="Q2" s="130" t="s">
        <v>238</v>
      </c>
      <c r="R2" s="131" t="s">
        <v>438</v>
      </c>
    </row>
    <row r="3" spans="1:18" s="73" customFormat="1" ht="15" customHeight="1" x14ac:dyDescent="0.3">
      <c r="A3" s="64">
        <v>1</v>
      </c>
      <c r="B3" s="64">
        <v>31</v>
      </c>
      <c r="C3" s="64">
        <v>222</v>
      </c>
      <c r="D3" s="65" t="s">
        <v>174</v>
      </c>
      <c r="E3" s="66" t="s">
        <v>216</v>
      </c>
      <c r="F3" s="74">
        <v>0.25</v>
      </c>
      <c r="G3" s="74">
        <v>0.25</v>
      </c>
      <c r="H3" s="74">
        <v>0.25</v>
      </c>
      <c r="I3" s="74">
        <v>0.25</v>
      </c>
      <c r="J3" s="75">
        <v>0.25</v>
      </c>
      <c r="K3" s="27">
        <v>0.25</v>
      </c>
      <c r="L3" s="74">
        <v>0.05</v>
      </c>
      <c r="M3" s="65" t="s">
        <v>239</v>
      </c>
      <c r="N3" s="74">
        <f t="shared" si="0"/>
        <v>0.2</v>
      </c>
      <c r="O3" s="70">
        <f>+LEN(M3)</f>
        <v>35</v>
      </c>
      <c r="P3" s="70" t="s">
        <v>369</v>
      </c>
      <c r="Q3" s="71" t="s">
        <v>238</v>
      </c>
      <c r="R3" s="72" t="s">
        <v>438</v>
      </c>
    </row>
    <row r="4" spans="1:18" s="73" customFormat="1" ht="15" customHeight="1" x14ac:dyDescent="0.3">
      <c r="A4" s="64">
        <v>1</v>
      </c>
      <c r="B4" s="64">
        <v>31</v>
      </c>
      <c r="C4" s="64">
        <v>304</v>
      </c>
      <c r="D4" s="65" t="s">
        <v>175</v>
      </c>
      <c r="E4" s="66" t="s">
        <v>240</v>
      </c>
      <c r="F4" s="76">
        <v>3</v>
      </c>
      <c r="G4" s="76">
        <v>3</v>
      </c>
      <c r="H4" s="76">
        <v>1</v>
      </c>
      <c r="I4" s="76">
        <v>1</v>
      </c>
      <c r="J4" s="68" t="s">
        <v>173</v>
      </c>
      <c r="K4" s="28">
        <v>5</v>
      </c>
      <c r="L4" s="76">
        <v>1</v>
      </c>
      <c r="M4" s="65" t="s">
        <v>370</v>
      </c>
      <c r="N4" s="77">
        <f t="shared" si="0"/>
        <v>1</v>
      </c>
      <c r="O4" s="70">
        <f t="shared" ref="O4:O67" si="1">+LEN(M4)</f>
        <v>997</v>
      </c>
      <c r="P4" s="70" t="s">
        <v>369</v>
      </c>
      <c r="Q4" s="71" t="s">
        <v>242</v>
      </c>
      <c r="R4" s="72" t="s">
        <v>438</v>
      </c>
    </row>
    <row r="5" spans="1:18" s="132" customFormat="1" ht="15" customHeight="1" x14ac:dyDescent="0.3">
      <c r="A5" s="122">
        <v>1</v>
      </c>
      <c r="B5" s="122">
        <v>32</v>
      </c>
      <c r="C5" s="122">
        <v>223</v>
      </c>
      <c r="D5" s="133" t="s">
        <v>28</v>
      </c>
      <c r="E5" s="124" t="s">
        <v>243</v>
      </c>
      <c r="F5" s="125" t="s">
        <v>173</v>
      </c>
      <c r="G5" s="125" t="s">
        <v>173</v>
      </c>
      <c r="H5" s="125" t="s">
        <v>173</v>
      </c>
      <c r="I5" s="125">
        <v>2</v>
      </c>
      <c r="J5" s="126">
        <v>3</v>
      </c>
      <c r="K5" s="127">
        <v>3</v>
      </c>
      <c r="L5" s="125">
        <v>0</v>
      </c>
      <c r="M5" s="133" t="s">
        <v>371</v>
      </c>
      <c r="N5" s="128" t="str">
        <f t="shared" si="0"/>
        <v>NA</v>
      </c>
      <c r="O5" s="129">
        <f t="shared" si="1"/>
        <v>102</v>
      </c>
      <c r="P5" s="129" t="s">
        <v>369</v>
      </c>
      <c r="Q5" s="130" t="s">
        <v>245</v>
      </c>
      <c r="R5" s="131" t="s">
        <v>438</v>
      </c>
    </row>
    <row r="6" spans="1:18" s="132" customFormat="1" ht="15" customHeight="1" x14ac:dyDescent="0.3">
      <c r="A6" s="122">
        <v>1</v>
      </c>
      <c r="B6" s="122">
        <v>32</v>
      </c>
      <c r="C6" s="122">
        <v>224</v>
      </c>
      <c r="D6" s="133" t="s">
        <v>29</v>
      </c>
      <c r="E6" s="124" t="s">
        <v>243</v>
      </c>
      <c r="F6" s="125" t="s">
        <v>173</v>
      </c>
      <c r="G6" s="125" t="s">
        <v>173</v>
      </c>
      <c r="H6" s="125">
        <v>1</v>
      </c>
      <c r="I6" s="125">
        <v>2</v>
      </c>
      <c r="J6" s="126">
        <v>3</v>
      </c>
      <c r="K6" s="127">
        <v>3</v>
      </c>
      <c r="L6" s="125">
        <v>0</v>
      </c>
      <c r="M6" s="133" t="s">
        <v>372</v>
      </c>
      <c r="N6" s="128">
        <f t="shared" si="0"/>
        <v>0</v>
      </c>
      <c r="O6" s="129">
        <f t="shared" si="1"/>
        <v>314</v>
      </c>
      <c r="P6" s="129" t="s">
        <v>369</v>
      </c>
      <c r="Q6" s="130" t="s">
        <v>245</v>
      </c>
      <c r="R6" s="131" t="s">
        <v>438</v>
      </c>
    </row>
    <row r="7" spans="1:18" s="132" customFormat="1" ht="15" customHeight="1" x14ac:dyDescent="0.3">
      <c r="A7" s="122">
        <v>1</v>
      </c>
      <c r="B7" s="122">
        <v>32</v>
      </c>
      <c r="C7" s="122">
        <v>226</v>
      </c>
      <c r="D7" s="133" t="s">
        <v>176</v>
      </c>
      <c r="E7" s="124" t="s">
        <v>247</v>
      </c>
      <c r="F7" s="134">
        <v>0.25</v>
      </c>
      <c r="G7" s="134">
        <v>0.35</v>
      </c>
      <c r="H7" s="134">
        <v>0.25</v>
      </c>
      <c r="I7" s="134">
        <v>0.25</v>
      </c>
      <c r="J7" s="135">
        <v>0.25</v>
      </c>
      <c r="K7" s="136">
        <v>1</v>
      </c>
      <c r="L7" s="134">
        <v>0.05</v>
      </c>
      <c r="M7" s="133" t="s">
        <v>373</v>
      </c>
      <c r="N7" s="137">
        <f t="shared" si="0"/>
        <v>0.2</v>
      </c>
      <c r="O7" s="129">
        <f t="shared" si="1"/>
        <v>173</v>
      </c>
      <c r="P7" s="129" t="s">
        <v>369</v>
      </c>
      <c r="Q7" s="138" t="s">
        <v>249</v>
      </c>
      <c r="R7" s="131" t="s">
        <v>438</v>
      </c>
    </row>
    <row r="8" spans="1:18" s="132" customFormat="1" ht="15" customHeight="1" x14ac:dyDescent="0.3">
      <c r="A8" s="122">
        <v>1</v>
      </c>
      <c r="B8" s="122">
        <v>32</v>
      </c>
      <c r="C8" s="122">
        <v>227</v>
      </c>
      <c r="D8" s="133" t="s">
        <v>31</v>
      </c>
      <c r="E8" s="124" t="s">
        <v>240</v>
      </c>
      <c r="F8" s="139">
        <v>1</v>
      </c>
      <c r="G8" s="139">
        <v>1</v>
      </c>
      <c r="H8" s="139">
        <v>1</v>
      </c>
      <c r="I8" s="139">
        <v>1</v>
      </c>
      <c r="J8" s="140" t="s">
        <v>173</v>
      </c>
      <c r="K8" s="141">
        <v>3</v>
      </c>
      <c r="L8" s="139">
        <v>1</v>
      </c>
      <c r="M8" s="133" t="s">
        <v>374</v>
      </c>
      <c r="N8" s="137">
        <f t="shared" si="0"/>
        <v>1</v>
      </c>
      <c r="O8" s="129">
        <f t="shared" si="1"/>
        <v>483</v>
      </c>
      <c r="P8" s="129" t="s">
        <v>369</v>
      </c>
      <c r="Q8" s="130" t="s">
        <v>242</v>
      </c>
      <c r="R8" s="131" t="s">
        <v>438</v>
      </c>
    </row>
    <row r="9" spans="1:18" s="73" customFormat="1" ht="15" customHeight="1" x14ac:dyDescent="0.3">
      <c r="A9" s="64">
        <v>1</v>
      </c>
      <c r="B9" s="64">
        <v>33</v>
      </c>
      <c r="C9" s="64">
        <v>228</v>
      </c>
      <c r="D9" s="78" t="s">
        <v>177</v>
      </c>
      <c r="E9" s="66" t="s">
        <v>240</v>
      </c>
      <c r="F9" s="67">
        <v>1</v>
      </c>
      <c r="G9" s="67">
        <v>4</v>
      </c>
      <c r="H9" s="67">
        <v>2</v>
      </c>
      <c r="I9" s="67">
        <v>3</v>
      </c>
      <c r="J9" s="68">
        <v>4</v>
      </c>
      <c r="K9" s="48">
        <v>10</v>
      </c>
      <c r="L9" s="82">
        <v>1</v>
      </c>
      <c r="M9" s="78" t="s">
        <v>375</v>
      </c>
      <c r="N9" s="69">
        <f t="shared" si="0"/>
        <v>0.5</v>
      </c>
      <c r="O9" s="70">
        <f t="shared" si="1"/>
        <v>243</v>
      </c>
      <c r="P9" s="70" t="s">
        <v>369</v>
      </c>
      <c r="Q9" s="71" t="s">
        <v>242</v>
      </c>
      <c r="R9" s="72" t="s">
        <v>438</v>
      </c>
    </row>
    <row r="10" spans="1:18" s="132" customFormat="1" ht="15" customHeight="1" x14ac:dyDescent="0.3">
      <c r="A10" s="122">
        <v>2</v>
      </c>
      <c r="B10" s="122">
        <v>47</v>
      </c>
      <c r="C10" s="122">
        <v>229</v>
      </c>
      <c r="D10" s="133" t="s">
        <v>54</v>
      </c>
      <c r="E10" s="124" t="s">
        <v>252</v>
      </c>
      <c r="F10" s="134">
        <v>0.93</v>
      </c>
      <c r="G10" s="134">
        <v>0.93</v>
      </c>
      <c r="H10" s="134">
        <v>0.96</v>
      </c>
      <c r="I10" s="134">
        <v>0.98</v>
      </c>
      <c r="J10" s="135">
        <v>1</v>
      </c>
      <c r="K10" s="146">
        <v>1</v>
      </c>
      <c r="L10" s="134">
        <v>0.93738977072310403</v>
      </c>
      <c r="M10" s="133" t="s">
        <v>376</v>
      </c>
      <c r="N10" s="137">
        <f t="shared" si="0"/>
        <v>0.97644767783656672</v>
      </c>
      <c r="O10" s="129">
        <f t="shared" si="1"/>
        <v>400</v>
      </c>
      <c r="P10" s="129" t="s">
        <v>369</v>
      </c>
      <c r="Q10" s="130" t="s">
        <v>254</v>
      </c>
      <c r="R10" s="131" t="s">
        <v>438</v>
      </c>
    </row>
    <row r="11" spans="1:18" s="132" customFormat="1" ht="15" customHeight="1" x14ac:dyDescent="0.3">
      <c r="A11" s="122">
        <v>2</v>
      </c>
      <c r="B11" s="122">
        <v>47</v>
      </c>
      <c r="C11" s="122">
        <v>230</v>
      </c>
      <c r="D11" s="133" t="s">
        <v>55</v>
      </c>
      <c r="E11" s="124" t="s">
        <v>252</v>
      </c>
      <c r="F11" s="152">
        <v>1047</v>
      </c>
      <c r="G11" s="152">
        <v>3102</v>
      </c>
      <c r="H11" s="152">
        <v>1547</v>
      </c>
      <c r="I11" s="152">
        <v>2047</v>
      </c>
      <c r="J11" s="153">
        <v>2547</v>
      </c>
      <c r="K11" s="149">
        <v>2547</v>
      </c>
      <c r="L11" s="152">
        <v>3115</v>
      </c>
      <c r="M11" s="133" t="s">
        <v>377</v>
      </c>
      <c r="N11" s="137">
        <f t="shared" si="0"/>
        <v>2.0135746606334841</v>
      </c>
      <c r="O11" s="129">
        <f t="shared" si="1"/>
        <v>242</v>
      </c>
      <c r="P11" s="129" t="s">
        <v>369</v>
      </c>
      <c r="Q11" s="130" t="s">
        <v>254</v>
      </c>
      <c r="R11" s="131" t="s">
        <v>438</v>
      </c>
    </row>
    <row r="12" spans="1:18" s="132" customFormat="1" ht="15" customHeight="1" x14ac:dyDescent="0.3">
      <c r="A12" s="122">
        <v>2</v>
      </c>
      <c r="B12" s="122">
        <v>47</v>
      </c>
      <c r="C12" s="122">
        <v>231</v>
      </c>
      <c r="D12" s="133" t="s">
        <v>56</v>
      </c>
      <c r="E12" s="124" t="s">
        <v>252</v>
      </c>
      <c r="F12" s="152" t="s">
        <v>173</v>
      </c>
      <c r="G12" s="152" t="s">
        <v>173</v>
      </c>
      <c r="H12" s="152">
        <v>1134</v>
      </c>
      <c r="I12" s="152" t="s">
        <v>173</v>
      </c>
      <c r="J12" s="153"/>
      <c r="K12" s="127">
        <v>1134</v>
      </c>
      <c r="L12" s="152">
        <v>0</v>
      </c>
      <c r="M12" s="133" t="s">
        <v>378</v>
      </c>
      <c r="N12" s="137">
        <f t="shared" si="0"/>
        <v>0</v>
      </c>
      <c r="O12" s="129">
        <f t="shared" si="1"/>
        <v>409</v>
      </c>
      <c r="P12" s="129" t="s">
        <v>369</v>
      </c>
      <c r="Q12" s="130" t="s">
        <v>254</v>
      </c>
      <c r="R12" s="131" t="s">
        <v>438</v>
      </c>
    </row>
    <row r="13" spans="1:18" s="73" customFormat="1" ht="15" customHeight="1" x14ac:dyDescent="0.3">
      <c r="A13" s="64">
        <v>2</v>
      </c>
      <c r="B13" s="64">
        <v>49</v>
      </c>
      <c r="C13" s="64">
        <v>233</v>
      </c>
      <c r="D13" s="78" t="s">
        <v>178</v>
      </c>
      <c r="E13" s="66" t="s">
        <v>257</v>
      </c>
      <c r="F13" s="67">
        <v>16</v>
      </c>
      <c r="G13" s="67">
        <v>17</v>
      </c>
      <c r="H13" s="67">
        <v>16</v>
      </c>
      <c r="I13" s="67">
        <v>16</v>
      </c>
      <c r="J13" s="68">
        <v>16</v>
      </c>
      <c r="K13" s="48">
        <v>16</v>
      </c>
      <c r="L13" s="82">
        <v>17</v>
      </c>
      <c r="M13" s="78" t="s">
        <v>379</v>
      </c>
      <c r="N13" s="69">
        <f t="shared" si="0"/>
        <v>1.0625</v>
      </c>
      <c r="O13" s="70">
        <f t="shared" si="1"/>
        <v>1180</v>
      </c>
      <c r="P13" s="70" t="s">
        <v>369</v>
      </c>
      <c r="Q13" s="71" t="s">
        <v>242</v>
      </c>
      <c r="R13" s="72" t="s">
        <v>438</v>
      </c>
    </row>
    <row r="14" spans="1:18" s="73" customFormat="1" ht="15" customHeight="1" x14ac:dyDescent="0.3">
      <c r="A14" s="64">
        <v>2</v>
      </c>
      <c r="B14" s="64">
        <v>49</v>
      </c>
      <c r="C14" s="64">
        <v>234</v>
      </c>
      <c r="D14" s="78" t="s">
        <v>179</v>
      </c>
      <c r="E14" s="66" t="s">
        <v>257</v>
      </c>
      <c r="F14" s="67">
        <v>8</v>
      </c>
      <c r="G14" s="67">
        <v>10</v>
      </c>
      <c r="H14" s="67">
        <v>9</v>
      </c>
      <c r="I14" s="67">
        <v>10</v>
      </c>
      <c r="J14" s="68">
        <v>10</v>
      </c>
      <c r="K14" s="48">
        <v>10</v>
      </c>
      <c r="L14" s="82">
        <v>10</v>
      </c>
      <c r="M14" s="78" t="s">
        <v>380</v>
      </c>
      <c r="N14" s="69">
        <f t="shared" si="0"/>
        <v>1.1111111111111112</v>
      </c>
      <c r="O14" s="70">
        <f t="shared" si="1"/>
        <v>335</v>
      </c>
      <c r="P14" s="70" t="s">
        <v>369</v>
      </c>
      <c r="Q14" s="71" t="s">
        <v>242</v>
      </c>
      <c r="R14" s="72" t="s">
        <v>438</v>
      </c>
    </row>
    <row r="15" spans="1:18" s="73" customFormat="1" ht="15" customHeight="1" x14ac:dyDescent="0.3">
      <c r="A15" s="64">
        <v>2</v>
      </c>
      <c r="B15" s="64">
        <v>49</v>
      </c>
      <c r="C15" s="64">
        <v>289</v>
      </c>
      <c r="D15" s="78" t="s">
        <v>180</v>
      </c>
      <c r="E15" s="66" t="s">
        <v>262</v>
      </c>
      <c r="F15" s="67">
        <v>1</v>
      </c>
      <c r="G15" s="67">
        <v>0</v>
      </c>
      <c r="H15" s="67">
        <v>2</v>
      </c>
      <c r="I15" s="67">
        <v>2</v>
      </c>
      <c r="J15" s="68">
        <v>2</v>
      </c>
      <c r="K15" s="48">
        <v>2</v>
      </c>
      <c r="L15" s="67">
        <v>0</v>
      </c>
      <c r="M15" s="78" t="s">
        <v>381</v>
      </c>
      <c r="N15" s="69">
        <f t="shared" si="0"/>
        <v>0</v>
      </c>
      <c r="O15" s="70">
        <f t="shared" si="1"/>
        <v>153</v>
      </c>
      <c r="P15" s="70" t="s">
        <v>369</v>
      </c>
      <c r="Q15" s="71" t="s">
        <v>264</v>
      </c>
      <c r="R15" s="72" t="s">
        <v>438</v>
      </c>
    </row>
    <row r="16" spans="1:18" s="132" customFormat="1" ht="15" customHeight="1" x14ac:dyDescent="0.3">
      <c r="A16" s="122">
        <v>2</v>
      </c>
      <c r="B16" s="122">
        <v>50</v>
      </c>
      <c r="C16" s="122">
        <v>235</v>
      </c>
      <c r="D16" s="133" t="s">
        <v>58</v>
      </c>
      <c r="E16" s="124" t="s">
        <v>240</v>
      </c>
      <c r="F16" s="125">
        <v>3</v>
      </c>
      <c r="G16" s="125">
        <v>7</v>
      </c>
      <c r="H16" s="125">
        <v>6</v>
      </c>
      <c r="I16" s="125">
        <v>9</v>
      </c>
      <c r="J16" s="126">
        <v>10</v>
      </c>
      <c r="K16" s="127">
        <v>10</v>
      </c>
      <c r="L16" s="139">
        <v>7</v>
      </c>
      <c r="M16" s="133" t="s">
        <v>382</v>
      </c>
      <c r="N16" s="128">
        <f t="shared" si="0"/>
        <v>1.1666666666666667</v>
      </c>
      <c r="O16" s="129">
        <f t="shared" si="1"/>
        <v>914</v>
      </c>
      <c r="P16" s="129" t="s">
        <v>369</v>
      </c>
      <c r="Q16" s="130" t="s">
        <v>242</v>
      </c>
      <c r="R16" s="131" t="s">
        <v>439</v>
      </c>
    </row>
    <row r="17" spans="1:18" s="132" customFormat="1" ht="15" customHeight="1" x14ac:dyDescent="0.3">
      <c r="A17" s="122">
        <v>2</v>
      </c>
      <c r="B17" s="122">
        <v>50</v>
      </c>
      <c r="C17" s="122">
        <v>236</v>
      </c>
      <c r="D17" s="133" t="s">
        <v>59</v>
      </c>
      <c r="E17" s="124" t="s">
        <v>240</v>
      </c>
      <c r="F17" s="125">
        <v>1</v>
      </c>
      <c r="G17" s="125">
        <v>4</v>
      </c>
      <c r="H17" s="125">
        <v>2</v>
      </c>
      <c r="I17" s="125">
        <v>4</v>
      </c>
      <c r="J17" s="126">
        <v>5</v>
      </c>
      <c r="K17" s="127">
        <v>5</v>
      </c>
      <c r="L17" s="139">
        <v>4</v>
      </c>
      <c r="M17" s="133" t="s">
        <v>383</v>
      </c>
      <c r="N17" s="128">
        <f t="shared" si="0"/>
        <v>2</v>
      </c>
      <c r="O17" s="129">
        <f t="shared" si="1"/>
        <v>775</v>
      </c>
      <c r="P17" s="129" t="s">
        <v>369</v>
      </c>
      <c r="Q17" s="130" t="s">
        <v>242</v>
      </c>
      <c r="R17" s="131" t="s">
        <v>439</v>
      </c>
    </row>
    <row r="18" spans="1:18" s="73" customFormat="1" ht="15" customHeight="1" x14ac:dyDescent="0.3">
      <c r="A18" s="64">
        <v>2</v>
      </c>
      <c r="B18" s="64">
        <v>51</v>
      </c>
      <c r="C18" s="64">
        <v>237</v>
      </c>
      <c r="D18" s="78" t="s">
        <v>181</v>
      </c>
      <c r="E18" s="66" t="s">
        <v>247</v>
      </c>
      <c r="F18" s="83">
        <v>1</v>
      </c>
      <c r="G18" s="83">
        <v>0.56000000000000005</v>
      </c>
      <c r="H18" s="83">
        <v>1</v>
      </c>
      <c r="I18" s="83">
        <v>1</v>
      </c>
      <c r="J18" s="84">
        <v>1</v>
      </c>
      <c r="K18" s="27">
        <v>1</v>
      </c>
      <c r="L18" s="83">
        <v>0.1</v>
      </c>
      <c r="M18" s="78" t="s">
        <v>384</v>
      </c>
      <c r="N18" s="69">
        <f t="shared" si="0"/>
        <v>0.1</v>
      </c>
      <c r="O18" s="70">
        <f t="shared" si="1"/>
        <v>318</v>
      </c>
      <c r="P18" s="70" t="s">
        <v>369</v>
      </c>
      <c r="Q18" s="85" t="s">
        <v>249</v>
      </c>
      <c r="R18" s="72" t="s">
        <v>438</v>
      </c>
    </row>
    <row r="19" spans="1:18" s="132" customFormat="1" ht="15" customHeight="1" x14ac:dyDescent="0.3">
      <c r="A19" s="122">
        <v>3</v>
      </c>
      <c r="B19" s="122">
        <v>52</v>
      </c>
      <c r="C19" s="122">
        <v>238</v>
      </c>
      <c r="D19" s="133" t="s">
        <v>85</v>
      </c>
      <c r="E19" s="124" t="s">
        <v>269</v>
      </c>
      <c r="F19" s="158" t="s">
        <v>86</v>
      </c>
      <c r="G19" s="158">
        <v>0</v>
      </c>
      <c r="H19" s="158">
        <v>4</v>
      </c>
      <c r="I19" s="125" t="s">
        <v>86</v>
      </c>
      <c r="J19" s="126">
        <v>4.2</v>
      </c>
      <c r="K19" s="127">
        <v>4.2</v>
      </c>
      <c r="L19" s="158">
        <v>0</v>
      </c>
      <c r="M19" s="133" t="s">
        <v>385</v>
      </c>
      <c r="N19" s="128">
        <f t="shared" si="0"/>
        <v>0</v>
      </c>
      <c r="O19" s="129">
        <f t="shared" si="1"/>
        <v>465</v>
      </c>
      <c r="P19" s="129" t="s">
        <v>369</v>
      </c>
      <c r="Q19" s="130" t="s">
        <v>271</v>
      </c>
      <c r="R19" s="131" t="s">
        <v>438</v>
      </c>
    </row>
    <row r="20" spans="1:18" s="132" customFormat="1" ht="15" customHeight="1" x14ac:dyDescent="0.3">
      <c r="A20" s="122">
        <v>3</v>
      </c>
      <c r="B20" s="122">
        <v>52</v>
      </c>
      <c r="C20" s="122">
        <v>239</v>
      </c>
      <c r="D20" s="133" t="s">
        <v>87</v>
      </c>
      <c r="E20" s="124" t="s">
        <v>269</v>
      </c>
      <c r="F20" s="158" t="s">
        <v>86</v>
      </c>
      <c r="G20" s="158">
        <v>0</v>
      </c>
      <c r="H20" s="158">
        <v>4.3</v>
      </c>
      <c r="I20" s="125" t="s">
        <v>88</v>
      </c>
      <c r="J20" s="126">
        <v>4.4000000000000004</v>
      </c>
      <c r="K20" s="127">
        <v>4.4000000000000004</v>
      </c>
      <c r="L20" s="158">
        <v>0</v>
      </c>
      <c r="M20" s="133" t="s">
        <v>385</v>
      </c>
      <c r="N20" s="128">
        <f t="shared" si="0"/>
        <v>0</v>
      </c>
      <c r="O20" s="129">
        <f t="shared" si="1"/>
        <v>465</v>
      </c>
      <c r="P20" s="129" t="s">
        <v>369</v>
      </c>
      <c r="Q20" s="130" t="s">
        <v>271</v>
      </c>
      <c r="R20" s="131" t="s">
        <v>438</v>
      </c>
    </row>
    <row r="21" spans="1:18" s="132" customFormat="1" ht="15" customHeight="1" x14ac:dyDescent="0.3">
      <c r="A21" s="122">
        <v>3</v>
      </c>
      <c r="B21" s="122">
        <v>52</v>
      </c>
      <c r="C21" s="122">
        <v>240</v>
      </c>
      <c r="D21" s="133" t="s">
        <v>89</v>
      </c>
      <c r="E21" s="124" t="s">
        <v>269</v>
      </c>
      <c r="F21" s="147">
        <v>2800</v>
      </c>
      <c r="G21" s="147">
        <v>2800</v>
      </c>
      <c r="H21" s="147">
        <v>4300</v>
      </c>
      <c r="I21" s="147">
        <v>5800</v>
      </c>
      <c r="J21" s="148">
        <v>7300</v>
      </c>
      <c r="K21" s="149">
        <v>7300</v>
      </c>
      <c r="L21" s="147">
        <v>3119</v>
      </c>
      <c r="M21" s="133" t="s">
        <v>386</v>
      </c>
      <c r="N21" s="128">
        <f t="shared" si="0"/>
        <v>0.72534883720930232</v>
      </c>
      <c r="O21" s="129">
        <f t="shared" si="1"/>
        <v>273</v>
      </c>
      <c r="P21" s="129" t="s">
        <v>369</v>
      </c>
      <c r="Q21" s="130" t="s">
        <v>271</v>
      </c>
      <c r="R21" s="131" t="s">
        <v>439</v>
      </c>
    </row>
    <row r="22" spans="1:18" s="132" customFormat="1" ht="15" customHeight="1" x14ac:dyDescent="0.3">
      <c r="A22" s="122">
        <v>3</v>
      </c>
      <c r="B22" s="122">
        <v>52</v>
      </c>
      <c r="C22" s="122">
        <v>241</v>
      </c>
      <c r="D22" s="133" t="s">
        <v>182</v>
      </c>
      <c r="E22" s="124" t="s">
        <v>273</v>
      </c>
      <c r="F22" s="147">
        <v>750000</v>
      </c>
      <c r="G22" s="147">
        <v>1700038</v>
      </c>
      <c r="H22" s="147">
        <v>1500000</v>
      </c>
      <c r="I22" s="147">
        <v>2250000</v>
      </c>
      <c r="J22" s="148">
        <v>3000000</v>
      </c>
      <c r="K22" s="149">
        <v>3000000</v>
      </c>
      <c r="L22" s="147">
        <v>1859687</v>
      </c>
      <c r="M22" s="133" t="s">
        <v>387</v>
      </c>
      <c r="N22" s="128">
        <f t="shared" si="0"/>
        <v>1.2397913333333332</v>
      </c>
      <c r="O22" s="129">
        <f t="shared" si="1"/>
        <v>404</v>
      </c>
      <c r="P22" s="129" t="s">
        <v>369</v>
      </c>
      <c r="Q22" s="159" t="s">
        <v>388</v>
      </c>
      <c r="R22" s="131" t="s">
        <v>438</v>
      </c>
    </row>
    <row r="23" spans="1:18" s="132" customFormat="1" ht="15" customHeight="1" x14ac:dyDescent="0.3">
      <c r="A23" s="122">
        <v>3</v>
      </c>
      <c r="B23" s="122">
        <v>52</v>
      </c>
      <c r="C23" s="122">
        <v>242</v>
      </c>
      <c r="D23" s="133" t="s">
        <v>183</v>
      </c>
      <c r="E23" s="124" t="s">
        <v>269</v>
      </c>
      <c r="F23" s="147">
        <v>543</v>
      </c>
      <c r="G23" s="147">
        <v>543</v>
      </c>
      <c r="H23" s="147">
        <v>730</v>
      </c>
      <c r="I23" s="147">
        <v>915</v>
      </c>
      <c r="J23" s="148">
        <v>1100</v>
      </c>
      <c r="K23" s="149">
        <v>1100</v>
      </c>
      <c r="L23" s="147">
        <v>549</v>
      </c>
      <c r="M23" s="133" t="s">
        <v>389</v>
      </c>
      <c r="N23" s="128">
        <f t="shared" si="0"/>
        <v>0.75205479452054791</v>
      </c>
      <c r="O23" s="129">
        <f t="shared" si="1"/>
        <v>201</v>
      </c>
      <c r="P23" s="129" t="s">
        <v>369</v>
      </c>
      <c r="Q23" s="130" t="s">
        <v>271</v>
      </c>
      <c r="R23" s="131" t="s">
        <v>438</v>
      </c>
    </row>
    <row r="24" spans="1:18" s="132" customFormat="1" ht="15" customHeight="1" x14ac:dyDescent="0.3">
      <c r="A24" s="122">
        <v>3</v>
      </c>
      <c r="B24" s="122">
        <v>53</v>
      </c>
      <c r="C24" s="122">
        <v>243</v>
      </c>
      <c r="D24" s="133" t="s">
        <v>184</v>
      </c>
      <c r="E24" s="124" t="s">
        <v>243</v>
      </c>
      <c r="F24" s="147">
        <v>16</v>
      </c>
      <c r="G24" s="147">
        <v>16</v>
      </c>
      <c r="H24" s="147">
        <v>24</v>
      </c>
      <c r="I24" s="147">
        <v>29</v>
      </c>
      <c r="J24" s="148">
        <v>32</v>
      </c>
      <c r="K24" s="149">
        <v>32</v>
      </c>
      <c r="L24" s="147">
        <v>16</v>
      </c>
      <c r="M24" s="151" t="s">
        <v>390</v>
      </c>
      <c r="N24" s="128">
        <f t="shared" si="0"/>
        <v>0.66666666666666663</v>
      </c>
      <c r="O24" s="129">
        <f t="shared" si="1"/>
        <v>380</v>
      </c>
      <c r="P24" s="129" t="s">
        <v>369</v>
      </c>
      <c r="Q24" s="130" t="s">
        <v>245</v>
      </c>
      <c r="R24" s="131" t="s">
        <v>438</v>
      </c>
    </row>
    <row r="25" spans="1:18" s="132" customFormat="1" ht="15" customHeight="1" x14ac:dyDescent="0.3">
      <c r="A25" s="122">
        <v>3</v>
      </c>
      <c r="B25" s="122">
        <v>53</v>
      </c>
      <c r="C25" s="122">
        <v>244</v>
      </c>
      <c r="D25" s="133" t="s">
        <v>91</v>
      </c>
      <c r="E25" s="124" t="s">
        <v>273</v>
      </c>
      <c r="F25" s="147">
        <v>4251</v>
      </c>
      <c r="G25" s="147">
        <v>4664</v>
      </c>
      <c r="H25" s="147">
        <v>6571</v>
      </c>
      <c r="I25" s="147">
        <v>8931</v>
      </c>
      <c r="J25" s="148">
        <v>11291</v>
      </c>
      <c r="K25" s="149">
        <v>11291</v>
      </c>
      <c r="L25" s="147">
        <v>4664</v>
      </c>
      <c r="M25" s="133" t="s">
        <v>391</v>
      </c>
      <c r="N25" s="128">
        <f t="shared" si="0"/>
        <v>0.7097854207883123</v>
      </c>
      <c r="O25" s="129">
        <f t="shared" si="1"/>
        <v>599</v>
      </c>
      <c r="P25" s="129" t="s">
        <v>369</v>
      </c>
      <c r="Q25" s="138" t="s">
        <v>388</v>
      </c>
      <c r="R25" s="131" t="s">
        <v>439</v>
      </c>
    </row>
    <row r="26" spans="1:18" s="132" customFormat="1" ht="15" customHeight="1" x14ac:dyDescent="0.3">
      <c r="A26" s="122">
        <v>3</v>
      </c>
      <c r="B26" s="122">
        <v>53</v>
      </c>
      <c r="C26" s="122">
        <v>245</v>
      </c>
      <c r="D26" s="133" t="s">
        <v>185</v>
      </c>
      <c r="E26" s="124" t="s">
        <v>273</v>
      </c>
      <c r="F26" s="147">
        <v>201000</v>
      </c>
      <c r="G26" s="147">
        <v>187566</v>
      </c>
      <c r="H26" s="147">
        <v>211000</v>
      </c>
      <c r="I26" s="147">
        <v>231000</v>
      </c>
      <c r="J26" s="148">
        <v>251000</v>
      </c>
      <c r="K26" s="149">
        <v>251000</v>
      </c>
      <c r="L26" s="147">
        <v>187566</v>
      </c>
      <c r="M26" s="133" t="s">
        <v>392</v>
      </c>
      <c r="N26" s="128">
        <f t="shared" si="0"/>
        <v>0.88893838862559238</v>
      </c>
      <c r="O26" s="129">
        <f t="shared" si="1"/>
        <v>484</v>
      </c>
      <c r="P26" s="129" t="s">
        <v>369</v>
      </c>
      <c r="Q26" s="150" t="s">
        <v>388</v>
      </c>
      <c r="R26" s="131" t="s">
        <v>438</v>
      </c>
    </row>
    <row r="27" spans="1:18" s="132" customFormat="1" ht="15" customHeight="1" x14ac:dyDescent="0.3">
      <c r="A27" s="122">
        <v>3</v>
      </c>
      <c r="B27" s="122">
        <v>53</v>
      </c>
      <c r="C27" s="122">
        <v>246</v>
      </c>
      <c r="D27" s="133" t="s">
        <v>92</v>
      </c>
      <c r="E27" s="124" t="s">
        <v>280</v>
      </c>
      <c r="F27" s="125">
        <v>4</v>
      </c>
      <c r="G27" s="125">
        <v>16</v>
      </c>
      <c r="H27" s="125">
        <v>144</v>
      </c>
      <c r="I27" s="125">
        <v>150</v>
      </c>
      <c r="J27" s="126">
        <v>317</v>
      </c>
      <c r="K27" s="127">
        <v>317</v>
      </c>
      <c r="L27" s="125">
        <v>16</v>
      </c>
      <c r="M27" s="133" t="s">
        <v>393</v>
      </c>
      <c r="N27" s="128">
        <f t="shared" si="0"/>
        <v>0.1111111111111111</v>
      </c>
      <c r="O27" s="129">
        <f t="shared" si="1"/>
        <v>367</v>
      </c>
      <c r="P27" s="129" t="s">
        <v>369</v>
      </c>
      <c r="Q27" s="130" t="s">
        <v>282</v>
      </c>
      <c r="R27" s="131" t="s">
        <v>438</v>
      </c>
    </row>
    <row r="28" spans="1:18" s="132" customFormat="1" ht="15" customHeight="1" x14ac:dyDescent="0.3">
      <c r="A28" s="122">
        <v>3</v>
      </c>
      <c r="B28" s="122">
        <v>53</v>
      </c>
      <c r="C28" s="122">
        <v>247</v>
      </c>
      <c r="D28" s="133" t="s">
        <v>93</v>
      </c>
      <c r="E28" s="124" t="s">
        <v>283</v>
      </c>
      <c r="F28" s="125">
        <v>10</v>
      </c>
      <c r="G28" s="125">
        <v>10</v>
      </c>
      <c r="H28" s="125">
        <v>20</v>
      </c>
      <c r="I28" s="125">
        <v>30</v>
      </c>
      <c r="J28" s="126">
        <v>40</v>
      </c>
      <c r="K28" s="127">
        <v>40</v>
      </c>
      <c r="L28" s="125">
        <v>10</v>
      </c>
      <c r="M28" s="133" t="s">
        <v>394</v>
      </c>
      <c r="N28" s="128">
        <f t="shared" si="0"/>
        <v>0.5</v>
      </c>
      <c r="O28" s="129">
        <f t="shared" si="1"/>
        <v>462</v>
      </c>
      <c r="P28" s="129" t="s">
        <v>369</v>
      </c>
      <c r="Q28" s="150" t="s">
        <v>285</v>
      </c>
      <c r="R28" s="131" t="s">
        <v>438</v>
      </c>
    </row>
    <row r="29" spans="1:18" s="73" customFormat="1" ht="15" customHeight="1" x14ac:dyDescent="0.3">
      <c r="A29" s="64">
        <v>3</v>
      </c>
      <c r="B29" s="64">
        <v>53</v>
      </c>
      <c r="C29" s="64">
        <v>307</v>
      </c>
      <c r="D29" s="78" t="s">
        <v>186</v>
      </c>
      <c r="E29" s="66" t="s">
        <v>262</v>
      </c>
      <c r="F29" s="67">
        <v>1</v>
      </c>
      <c r="G29" s="67">
        <v>1</v>
      </c>
      <c r="H29" s="67">
        <v>1</v>
      </c>
      <c r="I29" s="67">
        <v>1</v>
      </c>
      <c r="J29" s="68">
        <v>1</v>
      </c>
      <c r="K29" s="48">
        <v>1</v>
      </c>
      <c r="L29" s="67">
        <v>0</v>
      </c>
      <c r="M29" s="78" t="s">
        <v>381</v>
      </c>
      <c r="N29" s="69">
        <f t="shared" si="0"/>
        <v>0</v>
      </c>
      <c r="O29" s="70">
        <f t="shared" si="1"/>
        <v>153</v>
      </c>
      <c r="P29" s="70" t="s">
        <v>369</v>
      </c>
      <c r="Q29" s="71" t="s">
        <v>264</v>
      </c>
      <c r="R29" s="72" t="s">
        <v>438</v>
      </c>
    </row>
    <row r="30" spans="1:18" s="132" customFormat="1" ht="15" customHeight="1" x14ac:dyDescent="0.3">
      <c r="A30" s="122">
        <v>3</v>
      </c>
      <c r="B30" s="122">
        <v>54</v>
      </c>
      <c r="C30" s="122">
        <v>248</v>
      </c>
      <c r="D30" s="133" t="s">
        <v>95</v>
      </c>
      <c r="E30" s="124" t="s">
        <v>280</v>
      </c>
      <c r="F30" s="147">
        <v>2000000</v>
      </c>
      <c r="G30" s="147">
        <v>2211031</v>
      </c>
      <c r="H30" s="147">
        <v>2700000</v>
      </c>
      <c r="I30" s="147">
        <v>3400000</v>
      </c>
      <c r="J30" s="148">
        <v>4400000</v>
      </c>
      <c r="K30" s="149">
        <v>4400000</v>
      </c>
      <c r="L30" s="147">
        <v>2638758</v>
      </c>
      <c r="M30" s="133" t="s">
        <v>395</v>
      </c>
      <c r="N30" s="128">
        <f t="shared" si="0"/>
        <v>0.97731777777777773</v>
      </c>
      <c r="O30" s="129">
        <f t="shared" si="1"/>
        <v>508</v>
      </c>
      <c r="P30" s="129" t="s">
        <v>369</v>
      </c>
      <c r="Q30" s="130" t="s">
        <v>282</v>
      </c>
      <c r="R30" s="131" t="s">
        <v>438</v>
      </c>
    </row>
    <row r="31" spans="1:18" s="132" customFormat="1" ht="15" customHeight="1" x14ac:dyDescent="0.3">
      <c r="A31" s="122">
        <v>3</v>
      </c>
      <c r="B31" s="122">
        <v>55</v>
      </c>
      <c r="C31" s="122">
        <v>249</v>
      </c>
      <c r="D31" s="133" t="s">
        <v>97</v>
      </c>
      <c r="E31" s="124" t="s">
        <v>283</v>
      </c>
      <c r="F31" s="125">
        <v>250</v>
      </c>
      <c r="G31" s="125">
        <v>256</v>
      </c>
      <c r="H31" s="125">
        <v>500</v>
      </c>
      <c r="I31" s="125">
        <v>750</v>
      </c>
      <c r="J31" s="126">
        <v>1000</v>
      </c>
      <c r="K31" s="149">
        <v>1000</v>
      </c>
      <c r="L31" s="125">
        <v>256</v>
      </c>
      <c r="M31" s="133" t="s">
        <v>396</v>
      </c>
      <c r="N31" s="128">
        <f t="shared" si="0"/>
        <v>0.51200000000000001</v>
      </c>
      <c r="O31" s="129">
        <f t="shared" si="1"/>
        <v>479</v>
      </c>
      <c r="P31" s="129" t="s">
        <v>369</v>
      </c>
      <c r="Q31" s="150" t="s">
        <v>285</v>
      </c>
      <c r="R31" s="131" t="s">
        <v>439</v>
      </c>
    </row>
    <row r="32" spans="1:18" s="132" customFormat="1" ht="15" customHeight="1" x14ac:dyDescent="0.3">
      <c r="A32" s="122">
        <v>3</v>
      </c>
      <c r="B32" s="122">
        <v>55</v>
      </c>
      <c r="C32" s="122">
        <v>250</v>
      </c>
      <c r="D32" s="133" t="s">
        <v>98</v>
      </c>
      <c r="E32" s="124" t="s">
        <v>187</v>
      </c>
      <c r="F32" s="147">
        <v>80</v>
      </c>
      <c r="G32" s="147">
        <v>104</v>
      </c>
      <c r="H32" s="147">
        <v>120</v>
      </c>
      <c r="I32" s="147">
        <v>160</v>
      </c>
      <c r="J32" s="148">
        <v>200</v>
      </c>
      <c r="K32" s="149">
        <v>200</v>
      </c>
      <c r="L32" s="147">
        <f>104+15</f>
        <v>119</v>
      </c>
      <c r="M32" s="133" t="s">
        <v>397</v>
      </c>
      <c r="N32" s="128">
        <f t="shared" si="0"/>
        <v>0.9916666666666667</v>
      </c>
      <c r="O32" s="129">
        <f t="shared" si="1"/>
        <v>317</v>
      </c>
      <c r="P32" s="129" t="s">
        <v>369</v>
      </c>
      <c r="Q32" s="130" t="s">
        <v>292</v>
      </c>
      <c r="R32" s="131" t="s">
        <v>438</v>
      </c>
    </row>
    <row r="33" spans="1:18" s="132" customFormat="1" ht="15" customHeight="1" x14ac:dyDescent="0.3">
      <c r="A33" s="122">
        <v>3</v>
      </c>
      <c r="B33" s="122">
        <v>55</v>
      </c>
      <c r="C33" s="122">
        <v>251</v>
      </c>
      <c r="D33" s="133" t="s">
        <v>99</v>
      </c>
      <c r="E33" s="124" t="s">
        <v>293</v>
      </c>
      <c r="F33" s="125">
        <v>230</v>
      </c>
      <c r="G33" s="125">
        <v>263</v>
      </c>
      <c r="H33" s="125">
        <v>330</v>
      </c>
      <c r="I33" s="125">
        <v>430</v>
      </c>
      <c r="J33" s="126">
        <v>530</v>
      </c>
      <c r="K33" s="149">
        <v>530</v>
      </c>
      <c r="L33" s="125">
        <v>263</v>
      </c>
      <c r="M33" s="133" t="s">
        <v>398</v>
      </c>
      <c r="N33" s="154">
        <f t="shared" si="0"/>
        <v>0.79696969696969699</v>
      </c>
      <c r="O33" s="129">
        <f t="shared" si="1"/>
        <v>510</v>
      </c>
      <c r="P33" s="129" t="s">
        <v>369</v>
      </c>
      <c r="Q33" s="130" t="s">
        <v>295</v>
      </c>
      <c r="R33" s="131" t="s">
        <v>438</v>
      </c>
    </row>
    <row r="34" spans="1:18" s="73" customFormat="1" ht="15" customHeight="1" x14ac:dyDescent="0.3">
      <c r="A34" s="64">
        <v>4</v>
      </c>
      <c r="B34" s="64">
        <v>56</v>
      </c>
      <c r="C34" s="64">
        <v>252</v>
      </c>
      <c r="D34" s="78" t="s">
        <v>188</v>
      </c>
      <c r="E34" s="66" t="s">
        <v>240</v>
      </c>
      <c r="F34" s="67">
        <v>3</v>
      </c>
      <c r="G34" s="67">
        <v>2</v>
      </c>
      <c r="H34" s="67" t="s">
        <v>173</v>
      </c>
      <c r="I34" s="67" t="s">
        <v>173</v>
      </c>
      <c r="J34" s="68" t="s">
        <v>173</v>
      </c>
      <c r="K34" s="48">
        <v>3</v>
      </c>
      <c r="L34" s="82">
        <v>2</v>
      </c>
      <c r="M34" s="78" t="s">
        <v>399</v>
      </c>
      <c r="N34" s="69">
        <f>+L34/K34</f>
        <v>0.66666666666666663</v>
      </c>
      <c r="O34" s="70">
        <f t="shared" si="1"/>
        <v>662</v>
      </c>
      <c r="P34" s="70" t="s">
        <v>369</v>
      </c>
      <c r="Q34" s="71" t="s">
        <v>242</v>
      </c>
      <c r="R34" s="72" t="s">
        <v>438</v>
      </c>
    </row>
    <row r="35" spans="1:18" s="132" customFormat="1" ht="15" customHeight="1" x14ac:dyDescent="0.3">
      <c r="A35" s="122">
        <v>4</v>
      </c>
      <c r="B35" s="122">
        <v>57</v>
      </c>
      <c r="C35" s="122">
        <v>253</v>
      </c>
      <c r="D35" s="133" t="s">
        <v>107</v>
      </c>
      <c r="E35" s="124" t="s">
        <v>297</v>
      </c>
      <c r="F35" s="160">
        <v>10000000000</v>
      </c>
      <c r="G35" s="160">
        <v>11359904293</v>
      </c>
      <c r="H35" s="160">
        <v>20000000000</v>
      </c>
      <c r="I35" s="160">
        <v>30000000000</v>
      </c>
      <c r="J35" s="161">
        <v>40000000000</v>
      </c>
      <c r="K35" s="162">
        <v>40000000000</v>
      </c>
      <c r="L35" s="160">
        <v>12769495295</v>
      </c>
      <c r="M35" s="133" t="s">
        <v>400</v>
      </c>
      <c r="N35" s="163">
        <f t="shared" si="0"/>
        <v>0.63847476474999998</v>
      </c>
      <c r="O35" s="129">
        <f t="shared" si="1"/>
        <v>145</v>
      </c>
      <c r="P35" s="129" t="s">
        <v>369</v>
      </c>
      <c r="Q35" s="150" t="s">
        <v>299</v>
      </c>
      <c r="R35" s="131" t="s">
        <v>438</v>
      </c>
    </row>
    <row r="36" spans="1:18" s="132" customFormat="1" ht="15" customHeight="1" x14ac:dyDescent="0.3">
      <c r="A36" s="122">
        <v>4</v>
      </c>
      <c r="B36" s="122">
        <v>57</v>
      </c>
      <c r="C36" s="122">
        <v>254</v>
      </c>
      <c r="D36" s="133" t="s">
        <v>109</v>
      </c>
      <c r="E36" s="124" t="s">
        <v>252</v>
      </c>
      <c r="F36" s="160">
        <v>70</v>
      </c>
      <c r="G36" s="160">
        <v>86</v>
      </c>
      <c r="H36" s="160">
        <v>100</v>
      </c>
      <c r="I36" s="160">
        <v>150</v>
      </c>
      <c r="J36" s="161">
        <v>200</v>
      </c>
      <c r="K36" s="127">
        <v>200</v>
      </c>
      <c r="L36" s="160">
        <v>86</v>
      </c>
      <c r="M36" s="133" t="s">
        <v>401</v>
      </c>
      <c r="N36" s="163">
        <f t="shared" si="0"/>
        <v>0.86</v>
      </c>
      <c r="O36" s="129">
        <f t="shared" si="1"/>
        <v>375</v>
      </c>
      <c r="P36" s="129" t="s">
        <v>369</v>
      </c>
      <c r="Q36" s="130" t="s">
        <v>254</v>
      </c>
      <c r="R36" s="131" t="s">
        <v>438</v>
      </c>
    </row>
    <row r="37" spans="1:18" s="132" customFormat="1" ht="15" customHeight="1" x14ac:dyDescent="0.3">
      <c r="A37" s="122">
        <v>5</v>
      </c>
      <c r="B37" s="122">
        <v>58</v>
      </c>
      <c r="C37" s="122">
        <v>255</v>
      </c>
      <c r="D37" s="133" t="s">
        <v>189</v>
      </c>
      <c r="E37" s="124" t="s">
        <v>301</v>
      </c>
      <c r="F37" s="125">
        <v>81</v>
      </c>
      <c r="G37" s="125">
        <v>81</v>
      </c>
      <c r="H37" s="125">
        <v>98</v>
      </c>
      <c r="I37" s="125">
        <v>115</v>
      </c>
      <c r="J37" s="126">
        <v>133</v>
      </c>
      <c r="K37" s="127">
        <v>133</v>
      </c>
      <c r="L37" s="125">
        <f>81+2</f>
        <v>83</v>
      </c>
      <c r="M37" s="133" t="s">
        <v>402</v>
      </c>
      <c r="N37" s="128">
        <f t="shared" si="0"/>
        <v>0.84693877551020413</v>
      </c>
      <c r="O37" s="129">
        <f t="shared" si="1"/>
        <v>268</v>
      </c>
      <c r="P37" s="129" t="s">
        <v>369</v>
      </c>
      <c r="Q37" s="130" t="s">
        <v>303</v>
      </c>
      <c r="R37" s="131" t="s">
        <v>439</v>
      </c>
    </row>
    <row r="38" spans="1:18" s="132" customFormat="1" ht="15" customHeight="1" x14ac:dyDescent="0.3">
      <c r="A38" s="122">
        <v>5</v>
      </c>
      <c r="B38" s="122">
        <v>58</v>
      </c>
      <c r="C38" s="122">
        <v>256</v>
      </c>
      <c r="D38" s="133" t="s">
        <v>117</v>
      </c>
      <c r="E38" s="124" t="s">
        <v>305</v>
      </c>
      <c r="F38" s="125" t="s">
        <v>173</v>
      </c>
      <c r="G38" s="125" t="s">
        <v>173</v>
      </c>
      <c r="H38" s="125" t="s">
        <v>173</v>
      </c>
      <c r="I38" s="125" t="s">
        <v>173</v>
      </c>
      <c r="J38" s="126">
        <v>1</v>
      </c>
      <c r="K38" s="127">
        <v>1</v>
      </c>
      <c r="L38" s="125">
        <v>0</v>
      </c>
      <c r="M38" s="133" t="s">
        <v>403</v>
      </c>
      <c r="N38" s="128" t="str">
        <f t="shared" si="0"/>
        <v>NA</v>
      </c>
      <c r="O38" s="129">
        <f t="shared" si="1"/>
        <v>65</v>
      </c>
      <c r="P38" s="129" t="s">
        <v>369</v>
      </c>
      <c r="Q38" s="150" t="s">
        <v>307</v>
      </c>
      <c r="R38" s="131" t="s">
        <v>438</v>
      </c>
    </row>
    <row r="39" spans="1:18" s="132" customFormat="1" ht="15" customHeight="1" x14ac:dyDescent="0.3">
      <c r="A39" s="122">
        <v>5</v>
      </c>
      <c r="B39" s="122">
        <v>58</v>
      </c>
      <c r="C39" s="122">
        <v>257</v>
      </c>
      <c r="D39" s="133" t="s">
        <v>118</v>
      </c>
      <c r="E39" s="124" t="s">
        <v>305</v>
      </c>
      <c r="F39" s="125">
        <v>82</v>
      </c>
      <c r="G39" s="125">
        <v>82</v>
      </c>
      <c r="H39" s="125">
        <v>164</v>
      </c>
      <c r="I39" s="125">
        <v>246</v>
      </c>
      <c r="J39" s="126">
        <v>328</v>
      </c>
      <c r="K39" s="127">
        <v>328</v>
      </c>
      <c r="L39" s="125">
        <v>96</v>
      </c>
      <c r="M39" s="133" t="s">
        <v>404</v>
      </c>
      <c r="N39" s="128">
        <f t="shared" si="0"/>
        <v>0.58536585365853655</v>
      </c>
      <c r="O39" s="129">
        <f t="shared" si="1"/>
        <v>162</v>
      </c>
      <c r="P39" s="129" t="s">
        <v>369</v>
      </c>
      <c r="Q39" s="150" t="s">
        <v>307</v>
      </c>
      <c r="R39" s="131" t="s">
        <v>438</v>
      </c>
    </row>
    <row r="40" spans="1:18" s="73" customFormat="1" ht="15" customHeight="1" x14ac:dyDescent="0.3">
      <c r="A40" s="64">
        <v>5</v>
      </c>
      <c r="B40" s="64">
        <v>60</v>
      </c>
      <c r="C40" s="64">
        <v>259</v>
      </c>
      <c r="D40" s="78" t="s">
        <v>190</v>
      </c>
      <c r="E40" s="66" t="s">
        <v>273</v>
      </c>
      <c r="F40" s="67">
        <v>1</v>
      </c>
      <c r="G40" s="67">
        <v>1</v>
      </c>
      <c r="H40" s="67">
        <v>2</v>
      </c>
      <c r="I40" s="67">
        <v>3</v>
      </c>
      <c r="J40" s="68">
        <v>4</v>
      </c>
      <c r="K40" s="48">
        <v>4</v>
      </c>
      <c r="L40" s="67">
        <v>1</v>
      </c>
      <c r="M40" s="78" t="s">
        <v>310</v>
      </c>
      <c r="N40" s="69">
        <f t="shared" si="0"/>
        <v>0.5</v>
      </c>
      <c r="O40" s="70">
        <f t="shared" si="1"/>
        <v>19</v>
      </c>
      <c r="P40" s="70" t="s">
        <v>369</v>
      </c>
      <c r="Q40" s="49" t="s">
        <v>388</v>
      </c>
      <c r="R40" s="72" t="s">
        <v>438</v>
      </c>
    </row>
    <row r="41" spans="1:18" s="73" customFormat="1" ht="15" customHeight="1" x14ac:dyDescent="0.3">
      <c r="A41" s="64">
        <v>5</v>
      </c>
      <c r="B41" s="64">
        <v>60</v>
      </c>
      <c r="C41" s="64">
        <v>290</v>
      </c>
      <c r="D41" s="78" t="s">
        <v>191</v>
      </c>
      <c r="E41" s="66" t="s">
        <v>262</v>
      </c>
      <c r="F41" s="67" t="s">
        <v>30</v>
      </c>
      <c r="G41" s="67">
        <v>10</v>
      </c>
      <c r="H41" s="67" t="s">
        <v>30</v>
      </c>
      <c r="I41" s="67" t="s">
        <v>30</v>
      </c>
      <c r="J41" s="68" t="s">
        <v>30</v>
      </c>
      <c r="K41" s="48" t="s">
        <v>30</v>
      </c>
      <c r="L41" s="67">
        <v>0</v>
      </c>
      <c r="M41" s="78" t="s">
        <v>381</v>
      </c>
      <c r="N41" s="69" t="str">
        <f t="shared" si="0"/>
        <v>NA</v>
      </c>
      <c r="O41" s="70">
        <f t="shared" si="1"/>
        <v>153</v>
      </c>
      <c r="P41" s="70" t="s">
        <v>369</v>
      </c>
      <c r="Q41" s="71" t="s">
        <v>264</v>
      </c>
      <c r="R41" s="72" t="s">
        <v>438</v>
      </c>
    </row>
    <row r="42" spans="1:18" s="132" customFormat="1" ht="15" customHeight="1" x14ac:dyDescent="0.3">
      <c r="A42" s="122">
        <v>5</v>
      </c>
      <c r="B42" s="122">
        <v>60</v>
      </c>
      <c r="C42" s="122">
        <v>309</v>
      </c>
      <c r="D42" s="133" t="s">
        <v>100</v>
      </c>
      <c r="E42" s="124" t="s">
        <v>273</v>
      </c>
      <c r="F42" s="125">
        <v>100</v>
      </c>
      <c r="G42" s="125">
        <v>100</v>
      </c>
      <c r="H42" s="125">
        <v>107</v>
      </c>
      <c r="I42" s="125">
        <v>317</v>
      </c>
      <c r="J42" s="126">
        <v>417</v>
      </c>
      <c r="K42" s="149">
        <v>417</v>
      </c>
      <c r="L42" s="125">
        <v>100</v>
      </c>
      <c r="M42" s="133" t="s">
        <v>310</v>
      </c>
      <c r="N42" s="128">
        <f>IF(OR(H42="Por definir",H42="-"),"NA",IFERROR(L42/H42,0))</f>
        <v>0.93457943925233644</v>
      </c>
      <c r="O42" s="129">
        <f t="shared" si="1"/>
        <v>19</v>
      </c>
      <c r="P42" s="129" t="s">
        <v>369</v>
      </c>
      <c r="Q42" s="150" t="s">
        <v>388</v>
      </c>
      <c r="R42" s="131" t="s">
        <v>438</v>
      </c>
    </row>
    <row r="43" spans="1:18" s="132" customFormat="1" ht="15" customHeight="1" x14ac:dyDescent="0.3">
      <c r="A43" s="122">
        <v>6</v>
      </c>
      <c r="B43" s="122">
        <v>61</v>
      </c>
      <c r="C43" s="122">
        <v>260</v>
      </c>
      <c r="D43" s="133" t="s">
        <v>139</v>
      </c>
      <c r="E43" s="124" t="s">
        <v>243</v>
      </c>
      <c r="F43" s="125">
        <v>11</v>
      </c>
      <c r="G43" s="125">
        <v>11</v>
      </c>
      <c r="H43" s="125">
        <v>12</v>
      </c>
      <c r="I43" s="125">
        <v>13</v>
      </c>
      <c r="J43" s="126">
        <v>14</v>
      </c>
      <c r="K43" s="127">
        <v>14</v>
      </c>
      <c r="L43" s="125">
        <v>12</v>
      </c>
      <c r="M43" s="133" t="s">
        <v>405</v>
      </c>
      <c r="N43" s="128">
        <f t="shared" ref="N43:N74" si="2">IF(OR(H43="Por definir",H43="-"),"NA",IFERROR(L43/H43,0))</f>
        <v>1</v>
      </c>
      <c r="O43" s="129">
        <f t="shared" si="1"/>
        <v>667</v>
      </c>
      <c r="P43" s="129" t="s">
        <v>369</v>
      </c>
      <c r="Q43" s="130" t="s">
        <v>245</v>
      </c>
      <c r="R43" s="131" t="s">
        <v>438</v>
      </c>
    </row>
    <row r="44" spans="1:18" s="132" customFormat="1" ht="15" customHeight="1" x14ac:dyDescent="0.3">
      <c r="A44" s="122">
        <v>6</v>
      </c>
      <c r="B44" s="122">
        <v>61</v>
      </c>
      <c r="C44" s="122">
        <v>261</v>
      </c>
      <c r="D44" s="133" t="s">
        <v>140</v>
      </c>
      <c r="E44" s="124" t="s">
        <v>243</v>
      </c>
      <c r="F44" s="125">
        <v>21</v>
      </c>
      <c r="G44" s="125">
        <v>21</v>
      </c>
      <c r="H44" s="125">
        <v>86</v>
      </c>
      <c r="I44" s="125">
        <v>151</v>
      </c>
      <c r="J44" s="126">
        <v>200</v>
      </c>
      <c r="K44" s="127">
        <v>200</v>
      </c>
      <c r="L44" s="125">
        <v>21</v>
      </c>
      <c r="M44" s="133" t="s">
        <v>406</v>
      </c>
      <c r="N44" s="128">
        <f t="shared" si="2"/>
        <v>0.2441860465116279</v>
      </c>
      <c r="O44" s="129">
        <f t="shared" si="1"/>
        <v>207</v>
      </c>
      <c r="P44" s="129" t="s">
        <v>369</v>
      </c>
      <c r="Q44" s="130" t="s">
        <v>245</v>
      </c>
      <c r="R44" s="131" t="s">
        <v>439</v>
      </c>
    </row>
    <row r="45" spans="1:18" s="132" customFormat="1" ht="15" customHeight="1" x14ac:dyDescent="0.3">
      <c r="A45" s="122">
        <v>6</v>
      </c>
      <c r="B45" s="122">
        <v>62</v>
      </c>
      <c r="C45" s="122">
        <v>262</v>
      </c>
      <c r="D45" s="133" t="s">
        <v>192</v>
      </c>
      <c r="E45" s="124" t="s">
        <v>243</v>
      </c>
      <c r="F45" s="125">
        <v>6</v>
      </c>
      <c r="G45" s="125">
        <v>6</v>
      </c>
      <c r="H45" s="125">
        <v>6</v>
      </c>
      <c r="I45" s="125">
        <v>7</v>
      </c>
      <c r="J45" s="126">
        <v>8</v>
      </c>
      <c r="K45" s="127">
        <v>8</v>
      </c>
      <c r="L45" s="125">
        <v>6</v>
      </c>
      <c r="M45" s="133" t="s">
        <v>407</v>
      </c>
      <c r="N45" s="128">
        <f t="shared" si="2"/>
        <v>1</v>
      </c>
      <c r="O45" s="129">
        <f t="shared" si="1"/>
        <v>57</v>
      </c>
      <c r="P45" s="129" t="s">
        <v>369</v>
      </c>
      <c r="Q45" s="130" t="s">
        <v>245</v>
      </c>
      <c r="R45" s="131" t="s">
        <v>439</v>
      </c>
    </row>
    <row r="46" spans="1:18" s="132" customFormat="1" ht="15" customHeight="1" x14ac:dyDescent="0.3">
      <c r="A46" s="122">
        <v>6</v>
      </c>
      <c r="B46" s="122">
        <v>62</v>
      </c>
      <c r="C46" s="122">
        <v>263</v>
      </c>
      <c r="D46" s="133" t="s">
        <v>143</v>
      </c>
      <c r="E46" s="124" t="s">
        <v>243</v>
      </c>
      <c r="F46" s="125">
        <v>1145</v>
      </c>
      <c r="G46" s="125">
        <v>1145</v>
      </c>
      <c r="H46" s="125">
        <v>1152</v>
      </c>
      <c r="I46" s="125">
        <v>1159</v>
      </c>
      <c r="J46" s="126">
        <v>1161</v>
      </c>
      <c r="K46" s="127">
        <v>1161</v>
      </c>
      <c r="L46" s="125">
        <v>1145</v>
      </c>
      <c r="M46" s="133" t="s">
        <v>408</v>
      </c>
      <c r="N46" s="128">
        <f t="shared" si="2"/>
        <v>0.99392361111111116</v>
      </c>
      <c r="O46" s="129">
        <f t="shared" si="1"/>
        <v>267</v>
      </c>
      <c r="P46" s="129" t="s">
        <v>369</v>
      </c>
      <c r="Q46" s="130" t="s">
        <v>245</v>
      </c>
      <c r="R46" s="131" t="s">
        <v>439</v>
      </c>
    </row>
    <row r="47" spans="1:18" s="132" customFormat="1" ht="15" customHeight="1" x14ac:dyDescent="0.3">
      <c r="A47" s="122">
        <v>6</v>
      </c>
      <c r="B47" s="122">
        <v>62</v>
      </c>
      <c r="C47" s="122">
        <v>264</v>
      </c>
      <c r="D47" s="133" t="s">
        <v>144</v>
      </c>
      <c r="E47" s="124" t="s">
        <v>273</v>
      </c>
      <c r="F47" s="125">
        <v>2</v>
      </c>
      <c r="G47" s="125">
        <v>2</v>
      </c>
      <c r="H47" s="125">
        <v>2</v>
      </c>
      <c r="I47" s="125">
        <v>3</v>
      </c>
      <c r="J47" s="126">
        <v>4</v>
      </c>
      <c r="K47" s="127">
        <v>4</v>
      </c>
      <c r="L47" s="125">
        <v>2</v>
      </c>
      <c r="M47" s="133" t="s">
        <v>409</v>
      </c>
      <c r="N47" s="128">
        <f t="shared" si="2"/>
        <v>1</v>
      </c>
      <c r="O47" s="129">
        <f t="shared" si="1"/>
        <v>313</v>
      </c>
      <c r="P47" s="129" t="s">
        <v>369</v>
      </c>
      <c r="Q47" s="138" t="s">
        <v>388</v>
      </c>
      <c r="R47" s="131" t="s">
        <v>439</v>
      </c>
    </row>
    <row r="48" spans="1:18" s="132" customFormat="1" ht="15" customHeight="1" x14ac:dyDescent="0.3">
      <c r="A48" s="122">
        <v>6</v>
      </c>
      <c r="B48" s="122">
        <v>67</v>
      </c>
      <c r="C48" s="122">
        <v>297</v>
      </c>
      <c r="D48" s="133" t="s">
        <v>193</v>
      </c>
      <c r="E48" s="124" t="s">
        <v>262</v>
      </c>
      <c r="F48" s="144">
        <v>1</v>
      </c>
      <c r="G48" s="144">
        <v>1</v>
      </c>
      <c r="H48" s="144">
        <v>1</v>
      </c>
      <c r="I48" s="144">
        <v>1</v>
      </c>
      <c r="J48" s="145">
        <v>1</v>
      </c>
      <c r="K48" s="146">
        <v>1</v>
      </c>
      <c r="L48" s="144">
        <v>0.12</v>
      </c>
      <c r="M48" s="133" t="s">
        <v>410</v>
      </c>
      <c r="N48" s="128">
        <f t="shared" si="2"/>
        <v>0.12</v>
      </c>
      <c r="O48" s="129">
        <f t="shared" si="1"/>
        <v>388</v>
      </c>
      <c r="P48" s="129" t="s">
        <v>369</v>
      </c>
      <c r="Q48" s="130" t="s">
        <v>264</v>
      </c>
      <c r="R48" s="131" t="s">
        <v>438</v>
      </c>
    </row>
    <row r="49" spans="1:18" s="132" customFormat="1" ht="15" customHeight="1" x14ac:dyDescent="0.3">
      <c r="A49" s="122">
        <v>6</v>
      </c>
      <c r="B49" s="122">
        <v>67</v>
      </c>
      <c r="C49" s="122">
        <v>310</v>
      </c>
      <c r="D49" s="133" t="s">
        <v>194</v>
      </c>
      <c r="E49" s="124" t="s">
        <v>273</v>
      </c>
      <c r="F49" s="147">
        <v>800000</v>
      </c>
      <c r="G49" s="147">
        <v>800000</v>
      </c>
      <c r="H49" s="147">
        <v>800000</v>
      </c>
      <c r="I49" s="147">
        <v>800000</v>
      </c>
      <c r="J49" s="148">
        <v>800000</v>
      </c>
      <c r="K49" s="149">
        <v>3200000</v>
      </c>
      <c r="L49" s="147">
        <v>0</v>
      </c>
      <c r="M49" s="133" t="s">
        <v>411</v>
      </c>
      <c r="N49" s="128">
        <f t="shared" si="2"/>
        <v>0</v>
      </c>
      <c r="O49" s="129">
        <f t="shared" si="1"/>
        <v>1245</v>
      </c>
      <c r="P49" s="129" t="s">
        <v>369</v>
      </c>
      <c r="Q49" s="150" t="s">
        <v>388</v>
      </c>
      <c r="R49" s="131" t="s">
        <v>438</v>
      </c>
    </row>
    <row r="50" spans="1:18" s="132" customFormat="1" ht="15" customHeight="1" x14ac:dyDescent="0.3">
      <c r="A50" s="122">
        <v>6</v>
      </c>
      <c r="B50" s="122">
        <v>63</v>
      </c>
      <c r="C50" s="122">
        <v>265</v>
      </c>
      <c r="D50" s="133" t="s">
        <v>195</v>
      </c>
      <c r="E50" s="124" t="s">
        <v>243</v>
      </c>
      <c r="F50" s="125">
        <v>55</v>
      </c>
      <c r="G50" s="125">
        <v>55</v>
      </c>
      <c r="H50" s="125">
        <v>58</v>
      </c>
      <c r="I50" s="125">
        <v>62</v>
      </c>
      <c r="J50" s="126">
        <v>65</v>
      </c>
      <c r="K50" s="127">
        <v>65</v>
      </c>
      <c r="L50" s="125">
        <v>55</v>
      </c>
      <c r="M50" s="133" t="s">
        <v>412</v>
      </c>
      <c r="N50" s="128">
        <f t="shared" si="2"/>
        <v>0.94827586206896552</v>
      </c>
      <c r="O50" s="129">
        <f t="shared" si="1"/>
        <v>658</v>
      </c>
      <c r="P50" s="129" t="s">
        <v>369</v>
      </c>
      <c r="Q50" s="130" t="s">
        <v>245</v>
      </c>
      <c r="R50" s="131" t="s">
        <v>439</v>
      </c>
    </row>
    <row r="51" spans="1:18" s="132" customFormat="1" ht="15" customHeight="1" x14ac:dyDescent="0.3">
      <c r="A51" s="122">
        <v>6</v>
      </c>
      <c r="B51" s="122">
        <v>63</v>
      </c>
      <c r="C51" s="122">
        <v>266</v>
      </c>
      <c r="D51" s="133" t="s">
        <v>146</v>
      </c>
      <c r="E51" s="124" t="s">
        <v>243</v>
      </c>
      <c r="F51" s="125">
        <v>67</v>
      </c>
      <c r="G51" s="125">
        <v>67</v>
      </c>
      <c r="H51" s="125">
        <v>70</v>
      </c>
      <c r="I51" s="125">
        <v>71</v>
      </c>
      <c r="J51" s="126">
        <v>73</v>
      </c>
      <c r="K51" s="127">
        <v>73</v>
      </c>
      <c r="L51" s="125">
        <v>67</v>
      </c>
      <c r="M51" s="133" t="s">
        <v>413</v>
      </c>
      <c r="N51" s="128">
        <f t="shared" si="2"/>
        <v>0.95714285714285718</v>
      </c>
      <c r="O51" s="129">
        <f t="shared" si="1"/>
        <v>106</v>
      </c>
      <c r="P51" s="129" t="s">
        <v>369</v>
      </c>
      <c r="Q51" s="130" t="s">
        <v>245</v>
      </c>
      <c r="R51" s="131" t="s">
        <v>439</v>
      </c>
    </row>
    <row r="52" spans="1:18" s="73" customFormat="1" ht="15" customHeight="1" x14ac:dyDescent="0.3">
      <c r="A52" s="64">
        <v>6</v>
      </c>
      <c r="B52" s="64">
        <v>64</v>
      </c>
      <c r="C52" s="64">
        <v>267</v>
      </c>
      <c r="D52" s="78" t="s">
        <v>196</v>
      </c>
      <c r="E52" s="66" t="s">
        <v>305</v>
      </c>
      <c r="F52" s="98">
        <v>12</v>
      </c>
      <c r="G52" s="98">
        <v>12</v>
      </c>
      <c r="H52" s="98">
        <v>24</v>
      </c>
      <c r="I52" s="98">
        <v>36</v>
      </c>
      <c r="J52" s="99">
        <v>48</v>
      </c>
      <c r="K52" s="48">
        <v>48</v>
      </c>
      <c r="L52" s="98">
        <v>14</v>
      </c>
      <c r="M52" s="78" t="s">
        <v>414</v>
      </c>
      <c r="N52" s="69">
        <f t="shared" si="2"/>
        <v>0.58333333333333337</v>
      </c>
      <c r="O52" s="70">
        <f t="shared" si="1"/>
        <v>119</v>
      </c>
      <c r="P52" s="70" t="s">
        <v>369</v>
      </c>
      <c r="Q52" s="49" t="s">
        <v>307</v>
      </c>
      <c r="R52" s="72" t="s">
        <v>438</v>
      </c>
    </row>
    <row r="53" spans="1:18" s="132" customFormat="1" ht="15" customHeight="1" x14ac:dyDescent="0.3">
      <c r="A53" s="122">
        <v>7</v>
      </c>
      <c r="B53" s="122">
        <v>65</v>
      </c>
      <c r="C53" s="122">
        <v>268</v>
      </c>
      <c r="D53" s="133" t="s">
        <v>64</v>
      </c>
      <c r="E53" s="124" t="s">
        <v>326</v>
      </c>
      <c r="F53" s="147">
        <v>4350</v>
      </c>
      <c r="G53" s="147">
        <v>4350</v>
      </c>
      <c r="H53" s="147">
        <v>6765</v>
      </c>
      <c r="I53" s="147">
        <v>9301</v>
      </c>
      <c r="J53" s="148">
        <v>11964</v>
      </c>
      <c r="K53" s="149">
        <v>11964</v>
      </c>
      <c r="L53" s="147">
        <v>6736</v>
      </c>
      <c r="M53" s="133" t="s">
        <v>415</v>
      </c>
      <c r="N53" s="154">
        <f t="shared" si="2"/>
        <v>0.99571322985957134</v>
      </c>
      <c r="O53" s="129">
        <f t="shared" si="1"/>
        <v>460</v>
      </c>
      <c r="P53" s="129" t="s">
        <v>369</v>
      </c>
      <c r="Q53" s="130" t="s">
        <v>328</v>
      </c>
      <c r="R53" s="131" t="s">
        <v>439</v>
      </c>
    </row>
    <row r="54" spans="1:18" s="132" customFormat="1" ht="15" customHeight="1" x14ac:dyDescent="0.3">
      <c r="A54" s="122">
        <v>7</v>
      </c>
      <c r="B54" s="122">
        <v>65</v>
      </c>
      <c r="C54" s="122">
        <v>269</v>
      </c>
      <c r="D54" s="133" t="s">
        <v>197</v>
      </c>
      <c r="E54" s="124" t="s">
        <v>326</v>
      </c>
      <c r="F54" s="134">
        <v>0.2</v>
      </c>
      <c r="G54" s="134">
        <v>0.2</v>
      </c>
      <c r="H54" s="134">
        <v>0.2</v>
      </c>
      <c r="I54" s="134">
        <v>0.2</v>
      </c>
      <c r="J54" s="135">
        <v>0.2</v>
      </c>
      <c r="K54" s="136">
        <v>0.2</v>
      </c>
      <c r="L54" s="134">
        <v>0.2</v>
      </c>
      <c r="M54" s="133" t="s">
        <v>416</v>
      </c>
      <c r="N54" s="137">
        <f t="shared" si="2"/>
        <v>1</v>
      </c>
      <c r="O54" s="129">
        <f t="shared" si="1"/>
        <v>163</v>
      </c>
      <c r="P54" s="129" t="s">
        <v>369</v>
      </c>
      <c r="Q54" s="130" t="s">
        <v>328</v>
      </c>
      <c r="R54" s="131" t="s">
        <v>438</v>
      </c>
    </row>
    <row r="55" spans="1:18" s="132" customFormat="1" ht="15" customHeight="1" x14ac:dyDescent="0.3">
      <c r="A55" s="122">
        <v>7</v>
      </c>
      <c r="B55" s="122">
        <v>65</v>
      </c>
      <c r="C55" s="122">
        <v>270</v>
      </c>
      <c r="D55" s="133" t="s">
        <v>65</v>
      </c>
      <c r="E55" s="124" t="s">
        <v>330</v>
      </c>
      <c r="F55" s="147">
        <v>1945</v>
      </c>
      <c r="G55" s="147">
        <v>1801</v>
      </c>
      <c r="H55" s="147">
        <v>3073</v>
      </c>
      <c r="I55" s="147">
        <v>4257</v>
      </c>
      <c r="J55" s="148">
        <v>5500</v>
      </c>
      <c r="K55" s="149">
        <v>5500</v>
      </c>
      <c r="L55" s="147">
        <v>1801</v>
      </c>
      <c r="M55" s="133" t="s">
        <v>417</v>
      </c>
      <c r="N55" s="128">
        <f t="shared" si="2"/>
        <v>0.58607224210868858</v>
      </c>
      <c r="O55" s="129">
        <f t="shared" si="1"/>
        <v>101</v>
      </c>
      <c r="P55" s="129" t="s">
        <v>369</v>
      </c>
      <c r="Q55" s="150" t="s">
        <v>418</v>
      </c>
      <c r="R55" s="131" t="s">
        <v>439</v>
      </c>
    </row>
    <row r="56" spans="1:18" s="132" customFormat="1" ht="15" customHeight="1" x14ac:dyDescent="0.3">
      <c r="A56" s="122">
        <v>7</v>
      </c>
      <c r="B56" s="122">
        <v>65</v>
      </c>
      <c r="C56" s="122">
        <v>271</v>
      </c>
      <c r="D56" s="133" t="s">
        <v>198</v>
      </c>
      <c r="E56" s="124" t="s">
        <v>330</v>
      </c>
      <c r="F56" s="155">
        <v>100</v>
      </c>
      <c r="G56" s="155">
        <v>102</v>
      </c>
      <c r="H56" s="155">
        <v>100</v>
      </c>
      <c r="I56" s="155">
        <v>100</v>
      </c>
      <c r="J56" s="156">
        <v>100</v>
      </c>
      <c r="K56" s="141">
        <v>100</v>
      </c>
      <c r="L56" s="147">
        <v>100</v>
      </c>
      <c r="M56" s="133" t="s">
        <v>419</v>
      </c>
      <c r="N56" s="157">
        <f t="shared" si="2"/>
        <v>1</v>
      </c>
      <c r="O56" s="129">
        <f t="shared" si="1"/>
        <v>91</v>
      </c>
      <c r="P56" s="129" t="s">
        <v>369</v>
      </c>
      <c r="Q56" s="150" t="s">
        <v>418</v>
      </c>
      <c r="R56" s="131" t="s">
        <v>438</v>
      </c>
    </row>
    <row r="57" spans="1:18" s="73" customFormat="1" ht="15" customHeight="1" x14ac:dyDescent="0.3">
      <c r="A57" s="64">
        <v>7</v>
      </c>
      <c r="B57" s="64">
        <v>66</v>
      </c>
      <c r="C57" s="64">
        <v>272</v>
      </c>
      <c r="D57" s="78" t="s">
        <v>199</v>
      </c>
      <c r="E57" s="66" t="s">
        <v>243</v>
      </c>
      <c r="F57" s="67">
        <v>1</v>
      </c>
      <c r="G57" s="67">
        <v>1</v>
      </c>
      <c r="H57" s="67" t="s">
        <v>173</v>
      </c>
      <c r="I57" s="67" t="s">
        <v>173</v>
      </c>
      <c r="J57" s="68" t="s">
        <v>173</v>
      </c>
      <c r="K57" s="48">
        <v>1</v>
      </c>
      <c r="L57" s="67">
        <v>0</v>
      </c>
      <c r="M57" s="78" t="s">
        <v>420</v>
      </c>
      <c r="N57" s="69" t="str">
        <f t="shared" si="2"/>
        <v>NA</v>
      </c>
      <c r="O57" s="70">
        <f t="shared" si="1"/>
        <v>113</v>
      </c>
      <c r="P57" s="70" t="s">
        <v>369</v>
      </c>
      <c r="Q57" s="71" t="s">
        <v>245</v>
      </c>
      <c r="R57" s="72" t="s">
        <v>438</v>
      </c>
    </row>
    <row r="58" spans="1:18" s="73" customFormat="1" ht="15" customHeight="1" x14ac:dyDescent="0.3">
      <c r="A58" s="64">
        <v>7</v>
      </c>
      <c r="B58" s="64">
        <v>66</v>
      </c>
      <c r="C58" s="64">
        <v>273</v>
      </c>
      <c r="D58" s="78" t="s">
        <v>200</v>
      </c>
      <c r="E58" s="66" t="s">
        <v>243</v>
      </c>
      <c r="F58" s="100">
        <v>1</v>
      </c>
      <c r="G58" s="100">
        <v>1</v>
      </c>
      <c r="H58" s="100">
        <v>2</v>
      </c>
      <c r="I58" s="100">
        <v>3</v>
      </c>
      <c r="J58" s="101">
        <v>4</v>
      </c>
      <c r="K58" s="30">
        <v>4</v>
      </c>
      <c r="L58" s="100">
        <v>1</v>
      </c>
      <c r="M58" s="78" t="s">
        <v>421</v>
      </c>
      <c r="N58" s="69">
        <f t="shared" si="2"/>
        <v>0.5</v>
      </c>
      <c r="O58" s="70">
        <f t="shared" si="1"/>
        <v>220</v>
      </c>
      <c r="P58" s="70" t="s">
        <v>369</v>
      </c>
      <c r="Q58" s="71" t="s">
        <v>245</v>
      </c>
      <c r="R58" s="72" t="s">
        <v>438</v>
      </c>
    </row>
    <row r="59" spans="1:18" s="73" customFormat="1" ht="15" customHeight="1" x14ac:dyDescent="0.3">
      <c r="A59" s="64">
        <v>7</v>
      </c>
      <c r="B59" s="64">
        <v>66</v>
      </c>
      <c r="C59" s="64">
        <v>274</v>
      </c>
      <c r="D59" s="78" t="s">
        <v>201</v>
      </c>
      <c r="E59" s="66" t="s">
        <v>240</v>
      </c>
      <c r="F59" s="100" t="s">
        <v>202</v>
      </c>
      <c r="G59" s="100">
        <v>60</v>
      </c>
      <c r="H59" s="100">
        <v>180</v>
      </c>
      <c r="I59" s="100">
        <v>330</v>
      </c>
      <c r="J59" s="101">
        <v>400</v>
      </c>
      <c r="K59" s="35">
        <v>400</v>
      </c>
      <c r="L59" s="100">
        <v>60</v>
      </c>
      <c r="M59" s="78" t="s">
        <v>422</v>
      </c>
      <c r="N59" s="69">
        <f t="shared" si="2"/>
        <v>0.33333333333333331</v>
      </c>
      <c r="O59" s="70">
        <f t="shared" si="1"/>
        <v>105</v>
      </c>
      <c r="P59" s="70" t="s">
        <v>369</v>
      </c>
      <c r="Q59" s="102" t="s">
        <v>242</v>
      </c>
      <c r="R59" s="72" t="s">
        <v>438</v>
      </c>
    </row>
    <row r="60" spans="1:18" s="73" customFormat="1" ht="15" customHeight="1" x14ac:dyDescent="0.3">
      <c r="A60" s="64">
        <v>7</v>
      </c>
      <c r="B60" s="64">
        <v>66</v>
      </c>
      <c r="C60" s="64">
        <v>306</v>
      </c>
      <c r="D60" s="71" t="s">
        <v>203</v>
      </c>
      <c r="E60" s="66" t="s">
        <v>240</v>
      </c>
      <c r="F60" s="100">
        <v>50</v>
      </c>
      <c r="G60" s="100">
        <v>373</v>
      </c>
      <c r="H60" s="100">
        <v>120</v>
      </c>
      <c r="I60" s="100">
        <v>250</v>
      </c>
      <c r="J60" s="101">
        <v>300</v>
      </c>
      <c r="K60" s="30">
        <v>300</v>
      </c>
      <c r="L60" s="100">
        <v>405</v>
      </c>
      <c r="M60" s="71" t="s">
        <v>423</v>
      </c>
      <c r="N60" s="69">
        <f t="shared" si="2"/>
        <v>3.375</v>
      </c>
      <c r="O60" s="70">
        <f t="shared" si="1"/>
        <v>780</v>
      </c>
      <c r="P60" s="70" t="s">
        <v>369</v>
      </c>
      <c r="Q60" s="71" t="s">
        <v>242</v>
      </c>
      <c r="R60" s="72" t="s">
        <v>438</v>
      </c>
    </row>
    <row r="61" spans="1:18" s="132" customFormat="1" ht="15" customHeight="1" x14ac:dyDescent="0.3">
      <c r="A61" s="122">
        <v>7</v>
      </c>
      <c r="B61" s="122">
        <v>68</v>
      </c>
      <c r="C61" s="122">
        <v>275</v>
      </c>
      <c r="D61" s="133" t="s">
        <v>148</v>
      </c>
      <c r="E61" s="124" t="s">
        <v>269</v>
      </c>
      <c r="F61" s="125">
        <v>150</v>
      </c>
      <c r="G61" s="125">
        <v>150</v>
      </c>
      <c r="H61" s="125">
        <v>300</v>
      </c>
      <c r="I61" s="125">
        <v>450</v>
      </c>
      <c r="J61" s="126">
        <v>600</v>
      </c>
      <c r="K61" s="127">
        <v>600</v>
      </c>
      <c r="L61" s="125">
        <v>150</v>
      </c>
      <c r="M61" s="133" t="s">
        <v>424</v>
      </c>
      <c r="N61" s="128">
        <f t="shared" si="2"/>
        <v>0.5</v>
      </c>
      <c r="O61" s="129">
        <f t="shared" si="1"/>
        <v>858</v>
      </c>
      <c r="P61" s="129" t="s">
        <v>369</v>
      </c>
      <c r="Q61" s="130" t="s">
        <v>271</v>
      </c>
      <c r="R61" s="131" t="s">
        <v>439</v>
      </c>
    </row>
    <row r="62" spans="1:18" s="132" customFormat="1" ht="15" customHeight="1" x14ac:dyDescent="0.3">
      <c r="A62" s="122">
        <v>7</v>
      </c>
      <c r="B62" s="122">
        <v>68</v>
      </c>
      <c r="C62" s="122">
        <v>276</v>
      </c>
      <c r="D62" s="133" t="s">
        <v>149</v>
      </c>
      <c r="E62" s="124" t="s">
        <v>305</v>
      </c>
      <c r="F62" s="125">
        <v>8</v>
      </c>
      <c r="G62" s="125">
        <v>8</v>
      </c>
      <c r="H62" s="125">
        <v>17</v>
      </c>
      <c r="I62" s="125">
        <v>26</v>
      </c>
      <c r="J62" s="126">
        <v>32</v>
      </c>
      <c r="K62" s="127">
        <v>32</v>
      </c>
      <c r="L62" s="125">
        <v>8</v>
      </c>
      <c r="M62" s="133" t="s">
        <v>425</v>
      </c>
      <c r="N62" s="128">
        <f t="shared" si="2"/>
        <v>0.47058823529411764</v>
      </c>
      <c r="O62" s="129">
        <f t="shared" si="1"/>
        <v>269</v>
      </c>
      <c r="P62" s="129" t="s">
        <v>369</v>
      </c>
      <c r="Q62" s="150" t="s">
        <v>307</v>
      </c>
      <c r="R62" s="131" t="s">
        <v>439</v>
      </c>
    </row>
    <row r="63" spans="1:18" s="73" customFormat="1" ht="15" customHeight="1" x14ac:dyDescent="0.3">
      <c r="A63" s="64">
        <v>8</v>
      </c>
      <c r="B63" s="64">
        <v>69</v>
      </c>
      <c r="C63" s="64">
        <v>277</v>
      </c>
      <c r="D63" s="78" t="s">
        <v>204</v>
      </c>
      <c r="E63" s="66" t="s">
        <v>340</v>
      </c>
      <c r="F63" s="103">
        <v>0.90800000000000003</v>
      </c>
      <c r="G63" s="103">
        <v>0.96</v>
      </c>
      <c r="H63" s="103">
        <v>0.91</v>
      </c>
      <c r="I63" s="103">
        <v>0.91300000000000003</v>
      </c>
      <c r="J63" s="104">
        <v>0.91500000000000004</v>
      </c>
      <c r="K63" s="31">
        <v>0.91500000000000004</v>
      </c>
      <c r="L63" s="103">
        <v>0.42</v>
      </c>
      <c r="M63" s="78" t="s">
        <v>426</v>
      </c>
      <c r="N63" s="69">
        <f t="shared" si="2"/>
        <v>0.46153846153846151</v>
      </c>
      <c r="O63" s="70">
        <f t="shared" si="1"/>
        <v>169</v>
      </c>
      <c r="P63" s="70" t="s">
        <v>369</v>
      </c>
      <c r="Q63" s="85" t="s">
        <v>342</v>
      </c>
      <c r="R63" s="72" t="s">
        <v>438</v>
      </c>
    </row>
    <row r="64" spans="1:18" s="73" customFormat="1" ht="15" customHeight="1" x14ac:dyDescent="0.3">
      <c r="A64" s="64">
        <v>8</v>
      </c>
      <c r="B64" s="64">
        <v>69</v>
      </c>
      <c r="C64" s="64">
        <v>278</v>
      </c>
      <c r="D64" s="78" t="s">
        <v>205</v>
      </c>
      <c r="E64" s="66" t="s">
        <v>206</v>
      </c>
      <c r="F64" s="83">
        <v>1</v>
      </c>
      <c r="G64" s="83">
        <v>1</v>
      </c>
      <c r="H64" s="83">
        <v>1</v>
      </c>
      <c r="I64" s="83">
        <v>1</v>
      </c>
      <c r="J64" s="84">
        <v>1</v>
      </c>
      <c r="K64" s="27">
        <v>1</v>
      </c>
      <c r="L64" s="83">
        <v>0.25</v>
      </c>
      <c r="M64" s="78" t="s">
        <v>427</v>
      </c>
      <c r="N64" s="69">
        <f t="shared" si="2"/>
        <v>0.25</v>
      </c>
      <c r="O64" s="70">
        <f t="shared" si="1"/>
        <v>188</v>
      </c>
      <c r="P64" s="70" t="s">
        <v>369</v>
      </c>
      <c r="Q64" s="71" t="s">
        <v>344</v>
      </c>
      <c r="R64" s="72" t="s">
        <v>438</v>
      </c>
    </row>
    <row r="65" spans="1:23" s="73" customFormat="1" ht="15" customHeight="1" x14ac:dyDescent="0.3">
      <c r="A65" s="64">
        <v>8</v>
      </c>
      <c r="B65" s="64">
        <v>69</v>
      </c>
      <c r="C65" s="64">
        <v>279</v>
      </c>
      <c r="D65" s="78" t="s">
        <v>207</v>
      </c>
      <c r="E65" s="66" t="s">
        <v>345</v>
      </c>
      <c r="F65" s="83">
        <v>0.1</v>
      </c>
      <c r="G65" s="83">
        <v>0.09</v>
      </c>
      <c r="H65" s="83">
        <v>0.1</v>
      </c>
      <c r="I65" s="83">
        <v>0.1</v>
      </c>
      <c r="J65" s="84">
        <v>0.1</v>
      </c>
      <c r="K65" s="27">
        <v>0.1</v>
      </c>
      <c r="L65" s="83">
        <f>ABS((3894468000/6608421683)-1)</f>
        <v>0.41068106927582693</v>
      </c>
      <c r="M65" s="78" t="s">
        <v>428</v>
      </c>
      <c r="N65" s="69">
        <f t="shared" si="2"/>
        <v>4.1068106927582688</v>
      </c>
      <c r="O65" s="70">
        <f t="shared" si="1"/>
        <v>185</v>
      </c>
      <c r="P65" s="70" t="s">
        <v>369</v>
      </c>
      <c r="Q65" s="71" t="s">
        <v>292</v>
      </c>
      <c r="R65" s="72" t="s">
        <v>438</v>
      </c>
    </row>
    <row r="66" spans="1:23" s="132" customFormat="1" ht="15" customHeight="1" x14ac:dyDescent="0.3">
      <c r="A66" s="122">
        <v>8</v>
      </c>
      <c r="B66" s="122">
        <v>70</v>
      </c>
      <c r="C66" s="122">
        <v>283</v>
      </c>
      <c r="D66" s="123" t="s">
        <v>154</v>
      </c>
      <c r="E66" s="124" t="s">
        <v>206</v>
      </c>
      <c r="F66" s="144">
        <v>0.43</v>
      </c>
      <c r="G66" s="144">
        <v>0.43</v>
      </c>
      <c r="H66" s="144">
        <v>0.6</v>
      </c>
      <c r="I66" s="144">
        <v>0.8</v>
      </c>
      <c r="J66" s="145">
        <v>1</v>
      </c>
      <c r="K66" s="146">
        <v>1</v>
      </c>
      <c r="L66" s="144">
        <v>0.48</v>
      </c>
      <c r="M66" s="123" t="s">
        <v>429</v>
      </c>
      <c r="N66" s="128">
        <f t="shared" si="2"/>
        <v>0.8</v>
      </c>
      <c r="O66" s="129">
        <f t="shared" si="1"/>
        <v>1461</v>
      </c>
      <c r="P66" s="129" t="s">
        <v>369</v>
      </c>
      <c r="Q66" s="130" t="s">
        <v>349</v>
      </c>
      <c r="R66" s="131" t="s">
        <v>438</v>
      </c>
    </row>
    <row r="67" spans="1:23" s="73" customFormat="1" ht="15" customHeight="1" x14ac:dyDescent="0.3">
      <c r="A67" s="64">
        <v>8</v>
      </c>
      <c r="B67" s="64">
        <v>71</v>
      </c>
      <c r="C67" s="64">
        <v>281</v>
      </c>
      <c r="D67" s="65" t="s">
        <v>208</v>
      </c>
      <c r="E67" s="66" t="s">
        <v>206</v>
      </c>
      <c r="F67" s="83">
        <v>0.6</v>
      </c>
      <c r="G67" s="83">
        <v>0.6</v>
      </c>
      <c r="H67" s="83">
        <v>0.75</v>
      </c>
      <c r="I67" s="83">
        <v>0.9</v>
      </c>
      <c r="J67" s="84">
        <v>1</v>
      </c>
      <c r="K67" s="27">
        <v>1</v>
      </c>
      <c r="L67" s="83">
        <v>0.65</v>
      </c>
      <c r="M67" s="65" t="s">
        <v>430</v>
      </c>
      <c r="N67" s="69">
        <f t="shared" si="2"/>
        <v>0.8666666666666667</v>
      </c>
      <c r="O67" s="70">
        <f t="shared" si="1"/>
        <v>667</v>
      </c>
      <c r="P67" s="70" t="s">
        <v>369</v>
      </c>
      <c r="Q67" s="71" t="s">
        <v>349</v>
      </c>
      <c r="R67" s="72" t="s">
        <v>438</v>
      </c>
    </row>
    <row r="68" spans="1:23" s="73" customFormat="1" ht="15" customHeight="1" x14ac:dyDescent="0.3">
      <c r="A68" s="64">
        <v>8</v>
      </c>
      <c r="B68" s="64">
        <v>72</v>
      </c>
      <c r="C68" s="64">
        <v>282</v>
      </c>
      <c r="D68" s="65" t="s">
        <v>210</v>
      </c>
      <c r="E68" s="66" t="s">
        <v>209</v>
      </c>
      <c r="F68" s="83">
        <v>1</v>
      </c>
      <c r="G68" s="83">
        <v>0.99</v>
      </c>
      <c r="H68" s="83">
        <v>1</v>
      </c>
      <c r="I68" s="83">
        <v>1</v>
      </c>
      <c r="J68" s="84">
        <v>1</v>
      </c>
      <c r="K68" s="27">
        <v>1</v>
      </c>
      <c r="L68" s="83">
        <v>0.25</v>
      </c>
      <c r="M68" s="65" t="s">
        <v>431</v>
      </c>
      <c r="N68" s="69">
        <f t="shared" si="2"/>
        <v>0.25</v>
      </c>
      <c r="O68" s="70">
        <f t="shared" ref="O68:O74" si="3">+LEN(M68)</f>
        <v>369</v>
      </c>
      <c r="P68" s="70" t="s">
        <v>369</v>
      </c>
      <c r="Q68" s="105" t="s">
        <v>352</v>
      </c>
      <c r="R68" s="72" t="s">
        <v>438</v>
      </c>
    </row>
    <row r="69" spans="1:23" s="73" customFormat="1" ht="15" customHeight="1" x14ac:dyDescent="0.3">
      <c r="A69" s="64">
        <v>8</v>
      </c>
      <c r="B69" s="64">
        <v>73</v>
      </c>
      <c r="C69" s="64">
        <v>280</v>
      </c>
      <c r="D69" s="65" t="s">
        <v>211</v>
      </c>
      <c r="E69" s="66" t="s">
        <v>206</v>
      </c>
      <c r="F69" s="74">
        <v>1</v>
      </c>
      <c r="G69" s="74">
        <v>1</v>
      </c>
      <c r="H69" s="74">
        <v>1</v>
      </c>
      <c r="I69" s="74">
        <v>1</v>
      </c>
      <c r="J69" s="75">
        <v>1</v>
      </c>
      <c r="K69" s="51">
        <v>1</v>
      </c>
      <c r="L69" s="74">
        <v>0.75</v>
      </c>
      <c r="M69" s="65" t="s">
        <v>432</v>
      </c>
      <c r="N69" s="74">
        <f t="shared" si="2"/>
        <v>0.75</v>
      </c>
      <c r="O69" s="70">
        <f t="shared" si="3"/>
        <v>531</v>
      </c>
      <c r="P69" s="70" t="s">
        <v>369</v>
      </c>
      <c r="Q69" s="71" t="s">
        <v>349</v>
      </c>
      <c r="R69" s="72" t="s">
        <v>438</v>
      </c>
    </row>
    <row r="70" spans="1:23" s="73" customFormat="1" ht="15" customHeight="1" x14ac:dyDescent="0.3">
      <c r="A70" s="64">
        <v>8</v>
      </c>
      <c r="B70" s="64">
        <v>74</v>
      </c>
      <c r="C70" s="64">
        <v>284</v>
      </c>
      <c r="D70" s="65" t="s">
        <v>212</v>
      </c>
      <c r="E70" s="66" t="s">
        <v>354</v>
      </c>
      <c r="F70" s="83">
        <v>0.9</v>
      </c>
      <c r="G70" s="83">
        <v>0.94</v>
      </c>
      <c r="H70" s="83">
        <v>0.9</v>
      </c>
      <c r="I70" s="83">
        <v>0.9</v>
      </c>
      <c r="J70" s="84">
        <v>0.9</v>
      </c>
      <c r="K70" s="27">
        <v>0.9</v>
      </c>
      <c r="L70" s="83">
        <v>0.95</v>
      </c>
      <c r="M70" s="65" t="s">
        <v>433</v>
      </c>
      <c r="N70" s="69">
        <f t="shared" si="2"/>
        <v>1.0555555555555556</v>
      </c>
      <c r="O70" s="70">
        <f t="shared" si="3"/>
        <v>145</v>
      </c>
      <c r="P70" s="70" t="s">
        <v>369</v>
      </c>
      <c r="Q70" s="102" t="s">
        <v>356</v>
      </c>
      <c r="R70" s="72" t="s">
        <v>438</v>
      </c>
    </row>
    <row r="71" spans="1:23" s="73" customFormat="1" ht="15" customHeight="1" x14ac:dyDescent="0.3">
      <c r="A71" s="64">
        <v>8</v>
      </c>
      <c r="B71" s="64">
        <v>74</v>
      </c>
      <c r="C71" s="64">
        <v>285</v>
      </c>
      <c r="D71" s="65" t="s">
        <v>213</v>
      </c>
      <c r="E71" s="66" t="s">
        <v>354</v>
      </c>
      <c r="F71" s="79">
        <v>0.8</v>
      </c>
      <c r="G71" s="79">
        <v>0.94</v>
      </c>
      <c r="H71" s="79">
        <v>0.8</v>
      </c>
      <c r="I71" s="79">
        <v>0.8</v>
      </c>
      <c r="J71" s="80">
        <v>0.8</v>
      </c>
      <c r="K71" s="27">
        <v>0.8</v>
      </c>
      <c r="L71" s="79">
        <v>0.1</v>
      </c>
      <c r="M71" s="65" t="s">
        <v>434</v>
      </c>
      <c r="N71" s="81">
        <f t="shared" si="2"/>
        <v>0.125</v>
      </c>
      <c r="O71" s="70">
        <f t="shared" si="3"/>
        <v>267</v>
      </c>
      <c r="P71" s="70" t="s">
        <v>369</v>
      </c>
      <c r="Q71" s="71" t="s">
        <v>356</v>
      </c>
      <c r="R71" s="72" t="s">
        <v>438</v>
      </c>
    </row>
    <row r="72" spans="1:23" s="73" customFormat="1" ht="15" customHeight="1" x14ac:dyDescent="0.3">
      <c r="A72" s="64">
        <v>8</v>
      </c>
      <c r="B72" s="64">
        <v>75</v>
      </c>
      <c r="C72" s="64">
        <v>286</v>
      </c>
      <c r="D72" s="65" t="s">
        <v>214</v>
      </c>
      <c r="E72" s="66" t="s">
        <v>358</v>
      </c>
      <c r="F72" s="69">
        <v>0.91</v>
      </c>
      <c r="G72" s="69">
        <v>0.91</v>
      </c>
      <c r="H72" s="69">
        <v>0.92</v>
      </c>
      <c r="I72" s="69">
        <v>0.94</v>
      </c>
      <c r="J72" s="106">
        <v>0.96</v>
      </c>
      <c r="K72" s="27">
        <v>0.96</v>
      </c>
      <c r="L72" s="69">
        <v>0.92</v>
      </c>
      <c r="M72" s="65" t="s">
        <v>435</v>
      </c>
      <c r="N72" s="69">
        <f t="shared" si="2"/>
        <v>1</v>
      </c>
      <c r="O72" s="70">
        <f t="shared" si="3"/>
        <v>181</v>
      </c>
      <c r="P72" s="70" t="s">
        <v>369</v>
      </c>
      <c r="Q72" s="71" t="s">
        <v>360</v>
      </c>
      <c r="R72" s="72" t="s">
        <v>438</v>
      </c>
    </row>
    <row r="73" spans="1:23" s="73" customFormat="1" ht="15" customHeight="1" x14ac:dyDescent="0.3">
      <c r="A73" s="64">
        <v>8</v>
      </c>
      <c r="B73" s="64">
        <v>76</v>
      </c>
      <c r="C73" s="64">
        <v>287</v>
      </c>
      <c r="D73" s="65" t="s">
        <v>215</v>
      </c>
      <c r="E73" s="66" t="s">
        <v>361</v>
      </c>
      <c r="F73" s="67">
        <v>2</v>
      </c>
      <c r="G73" s="67">
        <v>2</v>
      </c>
      <c r="H73" s="67">
        <v>4</v>
      </c>
      <c r="I73" s="67">
        <v>6</v>
      </c>
      <c r="J73" s="68">
        <v>7</v>
      </c>
      <c r="K73" s="48">
        <v>7</v>
      </c>
      <c r="L73" s="67">
        <v>3</v>
      </c>
      <c r="M73" s="65" t="s">
        <v>436</v>
      </c>
      <c r="N73" s="69">
        <f t="shared" si="2"/>
        <v>0.75</v>
      </c>
      <c r="O73" s="70">
        <f t="shared" si="3"/>
        <v>285</v>
      </c>
      <c r="P73" s="70" t="s">
        <v>369</v>
      </c>
      <c r="Q73" s="71" t="s">
        <v>363</v>
      </c>
      <c r="R73" s="72" t="s">
        <v>438</v>
      </c>
    </row>
    <row r="74" spans="1:23" s="73" customFormat="1" ht="15" customHeight="1" thickBot="1" x14ac:dyDescent="0.35">
      <c r="A74" s="64">
        <v>8</v>
      </c>
      <c r="B74" s="64">
        <v>77</v>
      </c>
      <c r="C74" s="64">
        <v>288</v>
      </c>
      <c r="D74" s="107" t="s">
        <v>217</v>
      </c>
      <c r="E74" s="108" t="s">
        <v>216</v>
      </c>
      <c r="F74" s="109">
        <v>0.78</v>
      </c>
      <c r="G74" s="109">
        <v>0.89659999999999995</v>
      </c>
      <c r="H74" s="109">
        <v>0.8</v>
      </c>
      <c r="I74" s="109">
        <v>0.83</v>
      </c>
      <c r="J74" s="110">
        <v>0.85</v>
      </c>
      <c r="K74" s="32">
        <v>0.85</v>
      </c>
      <c r="L74" s="109">
        <v>1</v>
      </c>
      <c r="M74" s="107" t="s">
        <v>437</v>
      </c>
      <c r="N74" s="111">
        <f t="shared" si="2"/>
        <v>1.25</v>
      </c>
      <c r="O74" s="70">
        <f t="shared" si="3"/>
        <v>102</v>
      </c>
      <c r="P74" s="70" t="s">
        <v>369</v>
      </c>
      <c r="Q74" s="71" t="s">
        <v>238</v>
      </c>
      <c r="R74" s="72" t="s">
        <v>438</v>
      </c>
    </row>
    <row r="77" spans="1:23" x14ac:dyDescent="0.25">
      <c r="D77" s="112"/>
      <c r="E77" s="34"/>
      <c r="F77" s="34"/>
    </row>
    <row r="78" spans="1:23" s="33" customFormat="1" ht="15.6" x14ac:dyDescent="0.25">
      <c r="A78" s="52"/>
      <c r="B78" s="52"/>
      <c r="C78" s="52"/>
      <c r="D78" s="114"/>
      <c r="L78" s="115"/>
      <c r="M78" s="115"/>
      <c r="N78" s="115"/>
      <c r="O78" s="52"/>
      <c r="P78" s="52"/>
      <c r="Q78" s="52"/>
      <c r="R78" s="113"/>
      <c r="S78" s="52"/>
      <c r="T78" s="52"/>
      <c r="U78" s="52"/>
      <c r="V78" s="52"/>
      <c r="W78" s="52"/>
    </row>
    <row r="79" spans="1:23" s="33" customFormat="1" x14ac:dyDescent="0.25">
      <c r="A79" s="52"/>
      <c r="B79" s="52"/>
      <c r="C79" s="52"/>
      <c r="D79" s="47"/>
      <c r="L79" s="119"/>
      <c r="M79" s="115"/>
      <c r="N79" s="115"/>
      <c r="O79" s="52"/>
      <c r="P79" s="52"/>
      <c r="Q79" s="52"/>
      <c r="R79" s="113"/>
      <c r="S79" s="52"/>
      <c r="T79" s="52"/>
      <c r="U79" s="52"/>
      <c r="V79" s="52"/>
      <c r="W79" s="52"/>
    </row>
    <row r="80" spans="1:23" x14ac:dyDescent="0.25">
      <c r="N80" s="115"/>
    </row>
  </sheetData>
  <autoFilter ref="E1:E80" xr:uid="{00000000-0009-0000-0000-000007000000}"/>
  <conditionalFormatting sqref="C1:C1048576">
    <cfRule type="duplicateValues" dxfId="6" priority="2"/>
  </conditionalFormatting>
  <conditionalFormatting sqref="O2:O74">
    <cfRule type="cellIs" dxfId="5"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W151"/>
  <sheetViews>
    <sheetView showGridLines="0" zoomScale="80" zoomScaleNormal="80" zoomScaleSheetLayoutView="85" workbookViewId="0">
      <pane ySplit="1" topLeftCell="A16" activePane="bottomLeft" state="frozen"/>
      <selection pane="bottomLeft" activeCell="D1" sqref="D1"/>
    </sheetView>
  </sheetViews>
  <sheetFormatPr baseColWidth="10" defaultColWidth="11.44140625" defaultRowHeight="14.4" x14ac:dyDescent="0.25"/>
  <cols>
    <col min="1" max="1" width="15.109375" style="52" bestFit="1" customWidth="1"/>
    <col min="2" max="2" width="7.44140625" style="52" bestFit="1" customWidth="1"/>
    <col min="3" max="3" width="8.44140625" style="52" customWidth="1"/>
    <col min="4" max="4" width="47.44140625" style="33" customWidth="1"/>
    <col min="5" max="5" width="43.6640625" style="33" bestFit="1" customWidth="1"/>
    <col min="6" max="11" width="18.6640625" style="33" customWidth="1"/>
    <col min="12" max="12" width="18.6640625" style="52" bestFit="1" customWidth="1"/>
    <col min="13" max="13" width="100.6640625" style="52" customWidth="1"/>
    <col min="14" max="14" width="16.6640625" style="52" bestFit="1" customWidth="1"/>
    <col min="15" max="16" width="11.44140625" style="52"/>
    <col min="17" max="17" width="42.109375" style="52" bestFit="1" customWidth="1"/>
    <col min="18" max="18" width="5.5546875" style="113" bestFit="1" customWidth="1"/>
    <col min="19" max="19" width="40.6640625" style="52" bestFit="1" customWidth="1"/>
    <col min="20" max="16384" width="11.44140625" style="52"/>
  </cols>
  <sheetData>
    <row r="1" spans="1:19" s="26" customFormat="1" ht="30" customHeight="1" thickBot="1" x14ac:dyDescent="0.35">
      <c r="A1" s="53" t="s">
        <v>227</v>
      </c>
      <c r="B1" s="53" t="s">
        <v>228</v>
      </c>
      <c r="C1" s="53" t="s">
        <v>229</v>
      </c>
      <c r="D1" s="54" t="s">
        <v>7</v>
      </c>
      <c r="E1" s="54" t="s">
        <v>167</v>
      </c>
      <c r="F1" s="55" t="s">
        <v>168</v>
      </c>
      <c r="G1" s="56" t="s">
        <v>230</v>
      </c>
      <c r="H1" s="55" t="s">
        <v>169</v>
      </c>
      <c r="I1" s="55" t="s">
        <v>170</v>
      </c>
      <c r="J1" s="57" t="s">
        <v>171</v>
      </c>
      <c r="K1" s="58" t="s">
        <v>9</v>
      </c>
      <c r="L1" s="50" t="s">
        <v>225</v>
      </c>
      <c r="M1" s="59" t="s">
        <v>166</v>
      </c>
      <c r="N1" s="50" t="s">
        <v>231</v>
      </c>
      <c r="O1" s="60" t="s">
        <v>232</v>
      </c>
      <c r="P1" s="60" t="s">
        <v>233</v>
      </c>
      <c r="Q1" s="61" t="s">
        <v>234</v>
      </c>
      <c r="R1" s="62" t="s">
        <v>226</v>
      </c>
      <c r="S1" s="63" t="s">
        <v>235</v>
      </c>
    </row>
    <row r="2" spans="1:19" s="132" customFormat="1" ht="15" customHeight="1" x14ac:dyDescent="0.3">
      <c r="A2" s="122">
        <v>1</v>
      </c>
      <c r="B2" s="122">
        <v>31</v>
      </c>
      <c r="C2" s="122">
        <v>221</v>
      </c>
      <c r="D2" s="123" t="s">
        <v>172</v>
      </c>
      <c r="E2" s="124" t="s">
        <v>216</v>
      </c>
      <c r="F2" s="125" t="s">
        <v>173</v>
      </c>
      <c r="G2" s="125">
        <v>0</v>
      </c>
      <c r="H2" s="125" t="s">
        <v>173</v>
      </c>
      <c r="I2" s="125" t="s">
        <v>173</v>
      </c>
      <c r="J2" s="126">
        <v>1</v>
      </c>
      <c r="K2" s="127">
        <v>1</v>
      </c>
      <c r="L2" s="125" t="s">
        <v>86</v>
      </c>
      <c r="M2" s="123" t="s">
        <v>236</v>
      </c>
      <c r="N2" s="128" t="str">
        <f t="shared" ref="N2:N41" si="0">IF(OR(H2="Por definir",H2="-"),"NA",IFERROR(L2/H2,0))</f>
        <v>NA</v>
      </c>
      <c r="O2" s="129">
        <f>+LEN(M2)</f>
        <v>229</v>
      </c>
      <c r="P2" s="129" t="s">
        <v>237</v>
      </c>
      <c r="Q2" s="130" t="s">
        <v>238</v>
      </c>
      <c r="R2" s="131" t="s">
        <v>438</v>
      </c>
      <c r="S2" s="130"/>
    </row>
    <row r="3" spans="1:19" s="73" customFormat="1" ht="15" customHeight="1" x14ac:dyDescent="0.3">
      <c r="A3" s="64">
        <v>1</v>
      </c>
      <c r="B3" s="64">
        <v>31</v>
      </c>
      <c r="C3" s="64">
        <v>222</v>
      </c>
      <c r="D3" s="65" t="s">
        <v>174</v>
      </c>
      <c r="E3" s="66" t="s">
        <v>216</v>
      </c>
      <c r="F3" s="74">
        <v>0.25</v>
      </c>
      <c r="G3" s="74">
        <v>0.25</v>
      </c>
      <c r="H3" s="74">
        <v>0.25</v>
      </c>
      <c r="I3" s="74">
        <v>0.25</v>
      </c>
      <c r="J3" s="75">
        <v>0.25</v>
      </c>
      <c r="K3" s="27">
        <v>0.25</v>
      </c>
      <c r="L3" s="74">
        <v>0.05</v>
      </c>
      <c r="M3" s="65" t="s">
        <v>239</v>
      </c>
      <c r="N3" s="74">
        <f t="shared" si="0"/>
        <v>0.2</v>
      </c>
      <c r="O3" s="70">
        <f>+LEN(M3)</f>
        <v>35</v>
      </c>
      <c r="P3" s="70" t="s">
        <v>237</v>
      </c>
      <c r="Q3" s="71" t="s">
        <v>238</v>
      </c>
      <c r="R3" s="72" t="s">
        <v>438</v>
      </c>
      <c r="S3" s="71"/>
    </row>
    <row r="4" spans="1:19" s="73" customFormat="1" ht="15" customHeight="1" x14ac:dyDescent="0.3">
      <c r="A4" s="64">
        <v>1</v>
      </c>
      <c r="B4" s="64">
        <v>31</v>
      </c>
      <c r="C4" s="64">
        <v>304</v>
      </c>
      <c r="D4" s="65" t="s">
        <v>175</v>
      </c>
      <c r="E4" s="66" t="s">
        <v>240</v>
      </c>
      <c r="F4" s="76">
        <v>3</v>
      </c>
      <c r="G4" s="76">
        <v>3</v>
      </c>
      <c r="H4" s="76">
        <v>1</v>
      </c>
      <c r="I4" s="76">
        <v>1</v>
      </c>
      <c r="J4" s="68" t="s">
        <v>173</v>
      </c>
      <c r="K4" s="28">
        <v>5</v>
      </c>
      <c r="L4" s="76">
        <v>1</v>
      </c>
      <c r="M4" s="65" t="s">
        <v>241</v>
      </c>
      <c r="N4" s="77">
        <f t="shared" si="0"/>
        <v>1</v>
      </c>
      <c r="O4" s="70">
        <f t="shared" ref="O4:O67" si="1">+LEN(M4)</f>
        <v>1989</v>
      </c>
      <c r="P4" s="70" t="s">
        <v>237</v>
      </c>
      <c r="Q4" s="71" t="s">
        <v>242</v>
      </c>
      <c r="R4" s="72" t="s">
        <v>438</v>
      </c>
      <c r="S4" s="71"/>
    </row>
    <row r="5" spans="1:19" s="132" customFormat="1" ht="15" customHeight="1" x14ac:dyDescent="0.3">
      <c r="A5" s="122">
        <v>1</v>
      </c>
      <c r="B5" s="122">
        <v>32</v>
      </c>
      <c r="C5" s="122">
        <v>223</v>
      </c>
      <c r="D5" s="133" t="s">
        <v>28</v>
      </c>
      <c r="E5" s="124" t="s">
        <v>243</v>
      </c>
      <c r="F5" s="125" t="s">
        <v>173</v>
      </c>
      <c r="G5" s="125" t="s">
        <v>173</v>
      </c>
      <c r="H5" s="125" t="s">
        <v>173</v>
      </c>
      <c r="I5" s="125">
        <v>2</v>
      </c>
      <c r="J5" s="126">
        <v>3</v>
      </c>
      <c r="K5" s="127">
        <v>3</v>
      </c>
      <c r="L5" s="125">
        <v>0</v>
      </c>
      <c r="M5" s="133" t="s">
        <v>244</v>
      </c>
      <c r="N5" s="128" t="str">
        <f t="shared" si="0"/>
        <v>NA</v>
      </c>
      <c r="O5" s="129">
        <f t="shared" si="1"/>
        <v>784</v>
      </c>
      <c r="P5" s="129" t="s">
        <v>237</v>
      </c>
      <c r="Q5" s="130" t="s">
        <v>245</v>
      </c>
      <c r="R5" s="131" t="s">
        <v>438</v>
      </c>
      <c r="S5" s="130"/>
    </row>
    <row r="6" spans="1:19" s="132" customFormat="1" ht="15" customHeight="1" x14ac:dyDescent="0.3">
      <c r="A6" s="122">
        <v>1</v>
      </c>
      <c r="B6" s="122">
        <v>32</v>
      </c>
      <c r="C6" s="122">
        <v>224</v>
      </c>
      <c r="D6" s="133" t="s">
        <v>29</v>
      </c>
      <c r="E6" s="124" t="s">
        <v>243</v>
      </c>
      <c r="F6" s="125" t="s">
        <v>173</v>
      </c>
      <c r="G6" s="125" t="s">
        <v>173</v>
      </c>
      <c r="H6" s="125">
        <v>1</v>
      </c>
      <c r="I6" s="125">
        <v>2</v>
      </c>
      <c r="J6" s="126">
        <v>3</v>
      </c>
      <c r="K6" s="127">
        <v>3</v>
      </c>
      <c r="L6" s="125">
        <v>0</v>
      </c>
      <c r="M6" s="133" t="s">
        <v>246</v>
      </c>
      <c r="N6" s="128">
        <f t="shared" si="0"/>
        <v>0</v>
      </c>
      <c r="O6" s="129">
        <f t="shared" si="1"/>
        <v>242</v>
      </c>
      <c r="P6" s="129" t="s">
        <v>237</v>
      </c>
      <c r="Q6" s="130" t="s">
        <v>245</v>
      </c>
      <c r="R6" s="131" t="s">
        <v>438</v>
      </c>
      <c r="S6" s="130"/>
    </row>
    <row r="7" spans="1:19" s="132" customFormat="1" ht="15" customHeight="1" x14ac:dyDescent="0.3">
      <c r="A7" s="122">
        <v>1</v>
      </c>
      <c r="B7" s="122">
        <v>32</v>
      </c>
      <c r="C7" s="122">
        <v>226</v>
      </c>
      <c r="D7" s="133" t="s">
        <v>176</v>
      </c>
      <c r="E7" s="124" t="s">
        <v>247</v>
      </c>
      <c r="F7" s="134">
        <v>0.25</v>
      </c>
      <c r="G7" s="134">
        <v>0.35</v>
      </c>
      <c r="H7" s="134">
        <v>0.25</v>
      </c>
      <c r="I7" s="134">
        <v>0.25</v>
      </c>
      <c r="J7" s="135">
        <v>0.25</v>
      </c>
      <c r="K7" s="136">
        <v>1</v>
      </c>
      <c r="L7" s="134">
        <v>0.05</v>
      </c>
      <c r="M7" s="133" t="s">
        <v>248</v>
      </c>
      <c r="N7" s="137">
        <f t="shared" si="0"/>
        <v>0.2</v>
      </c>
      <c r="O7" s="129">
        <f t="shared" si="1"/>
        <v>1339</v>
      </c>
      <c r="P7" s="129" t="s">
        <v>237</v>
      </c>
      <c r="Q7" s="138" t="s">
        <v>249</v>
      </c>
      <c r="R7" s="131" t="s">
        <v>438</v>
      </c>
      <c r="S7" s="130"/>
    </row>
    <row r="8" spans="1:19" s="132" customFormat="1" ht="15" customHeight="1" x14ac:dyDescent="0.3">
      <c r="A8" s="122">
        <v>1</v>
      </c>
      <c r="B8" s="122">
        <v>32</v>
      </c>
      <c r="C8" s="122">
        <v>227</v>
      </c>
      <c r="D8" s="133" t="s">
        <v>31</v>
      </c>
      <c r="E8" s="124" t="s">
        <v>240</v>
      </c>
      <c r="F8" s="139">
        <v>1</v>
      </c>
      <c r="G8" s="139">
        <v>1</v>
      </c>
      <c r="H8" s="139">
        <v>1</v>
      </c>
      <c r="I8" s="139">
        <v>1</v>
      </c>
      <c r="J8" s="140" t="s">
        <v>173</v>
      </c>
      <c r="K8" s="141">
        <v>3</v>
      </c>
      <c r="L8" s="139">
        <v>1</v>
      </c>
      <c r="M8" s="133" t="s">
        <v>250</v>
      </c>
      <c r="N8" s="137">
        <f t="shared" si="0"/>
        <v>1</v>
      </c>
      <c r="O8" s="129">
        <f t="shared" si="1"/>
        <v>640</v>
      </c>
      <c r="P8" s="129" t="s">
        <v>237</v>
      </c>
      <c r="Q8" s="130" t="s">
        <v>242</v>
      </c>
      <c r="R8" s="131" t="s">
        <v>438</v>
      </c>
      <c r="S8" s="130"/>
    </row>
    <row r="9" spans="1:19" s="73" customFormat="1" ht="15" customHeight="1" x14ac:dyDescent="0.3">
      <c r="A9" s="64">
        <v>1</v>
      </c>
      <c r="B9" s="64">
        <v>33</v>
      </c>
      <c r="C9" s="64">
        <v>228</v>
      </c>
      <c r="D9" s="78" t="s">
        <v>177</v>
      </c>
      <c r="E9" s="66" t="s">
        <v>240</v>
      </c>
      <c r="F9" s="67">
        <v>1</v>
      </c>
      <c r="G9" s="67">
        <v>4</v>
      </c>
      <c r="H9" s="67">
        <v>2</v>
      </c>
      <c r="I9" s="67">
        <v>3</v>
      </c>
      <c r="J9" s="68">
        <v>4</v>
      </c>
      <c r="K9" s="48">
        <v>10</v>
      </c>
      <c r="L9" s="82">
        <v>1</v>
      </c>
      <c r="M9" s="78" t="s">
        <v>251</v>
      </c>
      <c r="N9" s="69">
        <f t="shared" si="0"/>
        <v>0.5</v>
      </c>
      <c r="O9" s="70">
        <f t="shared" si="1"/>
        <v>376</v>
      </c>
      <c r="P9" s="70" t="s">
        <v>237</v>
      </c>
      <c r="Q9" s="71" t="s">
        <v>242</v>
      </c>
      <c r="R9" s="72" t="s">
        <v>438</v>
      </c>
      <c r="S9" s="71"/>
    </row>
    <row r="10" spans="1:19" s="132" customFormat="1" ht="15" customHeight="1" x14ac:dyDescent="0.3">
      <c r="A10" s="122">
        <v>2</v>
      </c>
      <c r="B10" s="122">
        <v>47</v>
      </c>
      <c r="C10" s="122">
        <v>229</v>
      </c>
      <c r="D10" s="133" t="s">
        <v>54</v>
      </c>
      <c r="E10" s="124" t="s">
        <v>252</v>
      </c>
      <c r="F10" s="134">
        <v>0.93</v>
      </c>
      <c r="G10" s="134">
        <v>0.93</v>
      </c>
      <c r="H10" s="134">
        <v>0.96</v>
      </c>
      <c r="I10" s="134">
        <v>0.98</v>
      </c>
      <c r="J10" s="135">
        <v>1</v>
      </c>
      <c r="K10" s="146">
        <v>1</v>
      </c>
      <c r="L10" s="134">
        <v>0.96</v>
      </c>
      <c r="M10" s="133" t="s">
        <v>253</v>
      </c>
      <c r="N10" s="137">
        <f t="shared" si="0"/>
        <v>1</v>
      </c>
      <c r="O10" s="129">
        <f t="shared" si="1"/>
        <v>418</v>
      </c>
      <c r="P10" s="129" t="s">
        <v>237</v>
      </c>
      <c r="Q10" s="130" t="s">
        <v>254</v>
      </c>
      <c r="R10" s="131" t="s">
        <v>438</v>
      </c>
      <c r="S10" s="130"/>
    </row>
    <row r="11" spans="1:19" s="132" customFormat="1" ht="15" customHeight="1" x14ac:dyDescent="0.3">
      <c r="A11" s="122">
        <v>2</v>
      </c>
      <c r="B11" s="122">
        <v>47</v>
      </c>
      <c r="C11" s="122">
        <v>230</v>
      </c>
      <c r="D11" s="133" t="s">
        <v>55</v>
      </c>
      <c r="E11" s="124" t="s">
        <v>252</v>
      </c>
      <c r="F11" s="152">
        <v>1047</v>
      </c>
      <c r="G11" s="152">
        <v>3102</v>
      </c>
      <c r="H11" s="152">
        <v>1547</v>
      </c>
      <c r="I11" s="152">
        <v>2047</v>
      </c>
      <c r="J11" s="153">
        <v>2547</v>
      </c>
      <c r="K11" s="149">
        <v>2547</v>
      </c>
      <c r="L11" s="152">
        <v>4943</v>
      </c>
      <c r="M11" s="133" t="s">
        <v>255</v>
      </c>
      <c r="N11" s="137">
        <f t="shared" si="0"/>
        <v>3.1952165481577248</v>
      </c>
      <c r="O11" s="129">
        <f t="shared" si="1"/>
        <v>254</v>
      </c>
      <c r="P11" s="129" t="s">
        <v>237</v>
      </c>
      <c r="Q11" s="130" t="s">
        <v>254</v>
      </c>
      <c r="R11" s="131" t="s">
        <v>438</v>
      </c>
      <c r="S11" s="130"/>
    </row>
    <row r="12" spans="1:19" s="132" customFormat="1" ht="15" customHeight="1" x14ac:dyDescent="0.3">
      <c r="A12" s="122">
        <v>2</v>
      </c>
      <c r="B12" s="122">
        <v>47</v>
      </c>
      <c r="C12" s="122">
        <v>231</v>
      </c>
      <c r="D12" s="133" t="s">
        <v>56</v>
      </c>
      <c r="E12" s="124" t="s">
        <v>252</v>
      </c>
      <c r="F12" s="152" t="s">
        <v>173</v>
      </c>
      <c r="G12" s="152" t="s">
        <v>173</v>
      </c>
      <c r="H12" s="152">
        <v>1134</v>
      </c>
      <c r="I12" s="152" t="s">
        <v>173</v>
      </c>
      <c r="J12" s="153"/>
      <c r="K12" s="127">
        <v>1134</v>
      </c>
      <c r="L12" s="152">
        <v>0</v>
      </c>
      <c r="M12" s="133" t="s">
        <v>256</v>
      </c>
      <c r="N12" s="137">
        <f t="shared" si="0"/>
        <v>0</v>
      </c>
      <c r="O12" s="129">
        <f t="shared" si="1"/>
        <v>436</v>
      </c>
      <c r="P12" s="129" t="s">
        <v>237</v>
      </c>
      <c r="Q12" s="130" t="s">
        <v>254</v>
      </c>
      <c r="R12" s="131" t="s">
        <v>438</v>
      </c>
      <c r="S12" s="130"/>
    </row>
    <row r="13" spans="1:19" s="73" customFormat="1" ht="15" customHeight="1" x14ac:dyDescent="0.3">
      <c r="A13" s="64">
        <v>2</v>
      </c>
      <c r="B13" s="64">
        <v>49</v>
      </c>
      <c r="C13" s="64">
        <v>233</v>
      </c>
      <c r="D13" s="78" t="s">
        <v>178</v>
      </c>
      <c r="E13" s="66" t="s">
        <v>257</v>
      </c>
      <c r="F13" s="67">
        <v>16</v>
      </c>
      <c r="G13" s="67">
        <v>17</v>
      </c>
      <c r="H13" s="67">
        <v>20</v>
      </c>
      <c r="I13" s="67">
        <v>20</v>
      </c>
      <c r="J13" s="68">
        <v>20</v>
      </c>
      <c r="K13" s="48">
        <v>20</v>
      </c>
      <c r="L13" s="82">
        <v>17</v>
      </c>
      <c r="M13" s="78" t="s">
        <v>258</v>
      </c>
      <c r="N13" s="69">
        <f t="shared" si="0"/>
        <v>0.85</v>
      </c>
      <c r="O13" s="70">
        <f t="shared" si="1"/>
        <v>439</v>
      </c>
      <c r="P13" s="70" t="s">
        <v>237</v>
      </c>
      <c r="Q13" s="71" t="s">
        <v>242</v>
      </c>
      <c r="R13" s="72" t="s">
        <v>438</v>
      </c>
      <c r="S13" s="71" t="s">
        <v>259</v>
      </c>
    </row>
    <row r="14" spans="1:19" s="73" customFormat="1" ht="15" customHeight="1" x14ac:dyDescent="0.3">
      <c r="A14" s="64">
        <v>2</v>
      </c>
      <c r="B14" s="64">
        <v>49</v>
      </c>
      <c r="C14" s="64">
        <v>234</v>
      </c>
      <c r="D14" s="78" t="s">
        <v>179</v>
      </c>
      <c r="E14" s="66" t="s">
        <v>257</v>
      </c>
      <c r="F14" s="67">
        <v>8</v>
      </c>
      <c r="G14" s="67">
        <v>10</v>
      </c>
      <c r="H14" s="67">
        <v>9</v>
      </c>
      <c r="I14" s="67">
        <v>10</v>
      </c>
      <c r="J14" s="68">
        <v>10</v>
      </c>
      <c r="K14" s="48">
        <v>10</v>
      </c>
      <c r="L14" s="82">
        <v>10</v>
      </c>
      <c r="M14" s="78" t="s">
        <v>260</v>
      </c>
      <c r="N14" s="69">
        <f t="shared" si="0"/>
        <v>1.1111111111111112</v>
      </c>
      <c r="O14" s="70">
        <f t="shared" si="1"/>
        <v>539</v>
      </c>
      <c r="P14" s="70" t="s">
        <v>237</v>
      </c>
      <c r="Q14" s="71" t="s">
        <v>242</v>
      </c>
      <c r="R14" s="72" t="s">
        <v>438</v>
      </c>
      <c r="S14" s="71"/>
    </row>
    <row r="15" spans="1:19" s="73" customFormat="1" ht="15" customHeight="1" x14ac:dyDescent="0.3">
      <c r="A15" s="64">
        <v>2</v>
      </c>
      <c r="B15" s="64">
        <v>49</v>
      </c>
      <c r="C15" s="64">
        <v>289</v>
      </c>
      <c r="D15" s="29" t="s">
        <v>261</v>
      </c>
      <c r="E15" s="66" t="s">
        <v>262</v>
      </c>
      <c r="F15" s="67">
        <v>0</v>
      </c>
      <c r="G15" s="67">
        <v>0</v>
      </c>
      <c r="H15" s="67">
        <v>1</v>
      </c>
      <c r="I15" s="67">
        <v>0</v>
      </c>
      <c r="J15" s="68">
        <v>0</v>
      </c>
      <c r="K15" s="48">
        <v>1</v>
      </c>
      <c r="L15" s="67">
        <v>0</v>
      </c>
      <c r="M15" s="78" t="s">
        <v>263</v>
      </c>
      <c r="N15" s="69">
        <f t="shared" si="0"/>
        <v>0</v>
      </c>
      <c r="O15" s="70">
        <f t="shared" si="1"/>
        <v>577</v>
      </c>
      <c r="P15" s="70" t="s">
        <v>237</v>
      </c>
      <c r="Q15" s="71" t="s">
        <v>264</v>
      </c>
      <c r="R15" s="72" t="s">
        <v>438</v>
      </c>
      <c r="S15" s="71" t="s">
        <v>265</v>
      </c>
    </row>
    <row r="16" spans="1:19" s="132" customFormat="1" ht="15" customHeight="1" x14ac:dyDescent="0.3">
      <c r="A16" s="122">
        <v>2</v>
      </c>
      <c r="B16" s="122">
        <v>50</v>
      </c>
      <c r="C16" s="122">
        <v>235</v>
      </c>
      <c r="D16" s="133" t="s">
        <v>58</v>
      </c>
      <c r="E16" s="124" t="s">
        <v>240</v>
      </c>
      <c r="F16" s="125">
        <v>3</v>
      </c>
      <c r="G16" s="125">
        <v>7</v>
      </c>
      <c r="H16" s="125">
        <v>6</v>
      </c>
      <c r="I16" s="125">
        <v>9</v>
      </c>
      <c r="J16" s="126">
        <v>10</v>
      </c>
      <c r="K16" s="127">
        <v>10</v>
      </c>
      <c r="L16" s="139">
        <v>7</v>
      </c>
      <c r="M16" s="133" t="s">
        <v>266</v>
      </c>
      <c r="N16" s="128">
        <f t="shared" si="0"/>
        <v>1.1666666666666667</v>
      </c>
      <c r="O16" s="129">
        <f t="shared" si="1"/>
        <v>505</v>
      </c>
      <c r="P16" s="129" t="s">
        <v>237</v>
      </c>
      <c r="Q16" s="130" t="s">
        <v>242</v>
      </c>
      <c r="R16" s="131" t="s">
        <v>439</v>
      </c>
      <c r="S16" s="130"/>
    </row>
    <row r="17" spans="1:19" s="132" customFormat="1" ht="15" customHeight="1" x14ac:dyDescent="0.3">
      <c r="A17" s="122">
        <v>2</v>
      </c>
      <c r="B17" s="122">
        <v>50</v>
      </c>
      <c r="C17" s="122">
        <v>236</v>
      </c>
      <c r="D17" s="133" t="s">
        <v>59</v>
      </c>
      <c r="E17" s="124" t="s">
        <v>240</v>
      </c>
      <c r="F17" s="125">
        <v>1</v>
      </c>
      <c r="G17" s="125">
        <v>4</v>
      </c>
      <c r="H17" s="125">
        <v>2</v>
      </c>
      <c r="I17" s="125">
        <v>4</v>
      </c>
      <c r="J17" s="126">
        <v>5</v>
      </c>
      <c r="K17" s="127">
        <v>5</v>
      </c>
      <c r="L17" s="139">
        <v>4</v>
      </c>
      <c r="M17" s="133" t="s">
        <v>267</v>
      </c>
      <c r="N17" s="128">
        <f t="shared" si="0"/>
        <v>2</v>
      </c>
      <c r="O17" s="129">
        <f t="shared" si="1"/>
        <v>1010</v>
      </c>
      <c r="P17" s="129" t="s">
        <v>237</v>
      </c>
      <c r="Q17" s="130" t="s">
        <v>242</v>
      </c>
      <c r="R17" s="131" t="s">
        <v>439</v>
      </c>
      <c r="S17" s="130"/>
    </row>
    <row r="18" spans="1:19" s="73" customFormat="1" ht="15" customHeight="1" x14ac:dyDescent="0.3">
      <c r="A18" s="64">
        <v>2</v>
      </c>
      <c r="B18" s="64">
        <v>51</v>
      </c>
      <c r="C18" s="64">
        <v>237</v>
      </c>
      <c r="D18" s="78" t="s">
        <v>181</v>
      </c>
      <c r="E18" s="66" t="s">
        <v>247</v>
      </c>
      <c r="F18" s="83">
        <v>1</v>
      </c>
      <c r="G18" s="83">
        <v>0.56000000000000005</v>
      </c>
      <c r="H18" s="83">
        <v>1</v>
      </c>
      <c r="I18" s="83">
        <v>1</v>
      </c>
      <c r="J18" s="84">
        <v>1</v>
      </c>
      <c r="K18" s="27">
        <v>1</v>
      </c>
      <c r="L18" s="83">
        <v>0.4</v>
      </c>
      <c r="M18" s="78" t="s">
        <v>268</v>
      </c>
      <c r="N18" s="69">
        <f t="shared" si="0"/>
        <v>0.4</v>
      </c>
      <c r="O18" s="70">
        <f t="shared" si="1"/>
        <v>442</v>
      </c>
      <c r="P18" s="70" t="s">
        <v>237</v>
      </c>
      <c r="Q18" s="85" t="s">
        <v>249</v>
      </c>
      <c r="R18" s="72" t="s">
        <v>438</v>
      </c>
      <c r="S18" s="71"/>
    </row>
    <row r="19" spans="1:19" s="132" customFormat="1" ht="15" customHeight="1" x14ac:dyDescent="0.3">
      <c r="A19" s="122">
        <v>3</v>
      </c>
      <c r="B19" s="122">
        <v>52</v>
      </c>
      <c r="C19" s="122">
        <v>238</v>
      </c>
      <c r="D19" s="133" t="s">
        <v>85</v>
      </c>
      <c r="E19" s="124" t="s">
        <v>269</v>
      </c>
      <c r="F19" s="158" t="s">
        <v>86</v>
      </c>
      <c r="G19" s="158">
        <v>0</v>
      </c>
      <c r="H19" s="158">
        <v>4</v>
      </c>
      <c r="I19" s="125" t="s">
        <v>86</v>
      </c>
      <c r="J19" s="126">
        <v>4.2</v>
      </c>
      <c r="K19" s="127">
        <v>4.2</v>
      </c>
      <c r="L19" s="158">
        <v>0</v>
      </c>
      <c r="M19" s="133" t="s">
        <v>270</v>
      </c>
      <c r="N19" s="128">
        <f t="shared" si="0"/>
        <v>0</v>
      </c>
      <c r="O19" s="129">
        <f t="shared" si="1"/>
        <v>126</v>
      </c>
      <c r="P19" s="129" t="s">
        <v>237</v>
      </c>
      <c r="Q19" s="130" t="s">
        <v>271</v>
      </c>
      <c r="R19" s="131" t="s">
        <v>438</v>
      </c>
      <c r="S19" s="130"/>
    </row>
    <row r="20" spans="1:19" s="132" customFormat="1" ht="15" customHeight="1" x14ac:dyDescent="0.3">
      <c r="A20" s="122">
        <v>3</v>
      </c>
      <c r="B20" s="122">
        <v>52</v>
      </c>
      <c r="C20" s="122">
        <v>239</v>
      </c>
      <c r="D20" s="133" t="s">
        <v>87</v>
      </c>
      <c r="E20" s="124" t="s">
        <v>269</v>
      </c>
      <c r="F20" s="158" t="s">
        <v>86</v>
      </c>
      <c r="G20" s="158">
        <v>0</v>
      </c>
      <c r="H20" s="158">
        <v>4.3</v>
      </c>
      <c r="I20" s="125" t="s">
        <v>88</v>
      </c>
      <c r="J20" s="126">
        <v>4.4000000000000004</v>
      </c>
      <c r="K20" s="127">
        <v>4.4000000000000004</v>
      </c>
      <c r="L20" s="158">
        <v>0</v>
      </c>
      <c r="M20" s="133" t="s">
        <v>270</v>
      </c>
      <c r="N20" s="128">
        <f t="shared" si="0"/>
        <v>0</v>
      </c>
      <c r="O20" s="129">
        <f t="shared" si="1"/>
        <v>126</v>
      </c>
      <c r="P20" s="129" t="s">
        <v>237</v>
      </c>
      <c r="Q20" s="130" t="s">
        <v>271</v>
      </c>
      <c r="R20" s="131" t="s">
        <v>438</v>
      </c>
      <c r="S20" s="130"/>
    </row>
    <row r="21" spans="1:19" s="132" customFormat="1" ht="15" customHeight="1" x14ac:dyDescent="0.3">
      <c r="A21" s="122">
        <v>3</v>
      </c>
      <c r="B21" s="122">
        <v>52</v>
      </c>
      <c r="C21" s="122">
        <v>240</v>
      </c>
      <c r="D21" s="133" t="s">
        <v>89</v>
      </c>
      <c r="E21" s="124" t="s">
        <v>269</v>
      </c>
      <c r="F21" s="147">
        <v>2800</v>
      </c>
      <c r="G21" s="147">
        <v>2800</v>
      </c>
      <c r="H21" s="147">
        <v>4300</v>
      </c>
      <c r="I21" s="147">
        <v>5800</v>
      </c>
      <c r="J21" s="148">
        <v>7300</v>
      </c>
      <c r="K21" s="149">
        <v>7300</v>
      </c>
      <c r="L21" s="147">
        <v>3594</v>
      </c>
      <c r="M21" s="133" t="s">
        <v>272</v>
      </c>
      <c r="N21" s="128">
        <f t="shared" si="0"/>
        <v>0.83581395348837206</v>
      </c>
      <c r="O21" s="129">
        <f t="shared" si="1"/>
        <v>376</v>
      </c>
      <c r="P21" s="129" t="s">
        <v>237</v>
      </c>
      <c r="Q21" s="130" t="s">
        <v>271</v>
      </c>
      <c r="R21" s="131" t="s">
        <v>439</v>
      </c>
      <c r="S21" s="130"/>
    </row>
    <row r="22" spans="1:19" s="132" customFormat="1" ht="15" customHeight="1" x14ac:dyDescent="0.3">
      <c r="A22" s="122">
        <v>3</v>
      </c>
      <c r="B22" s="122">
        <v>52</v>
      </c>
      <c r="C22" s="122">
        <v>241</v>
      </c>
      <c r="D22" s="133" t="s">
        <v>182</v>
      </c>
      <c r="E22" s="124" t="s">
        <v>273</v>
      </c>
      <c r="F22" s="147">
        <v>750000</v>
      </c>
      <c r="G22" s="147">
        <v>1700038</v>
      </c>
      <c r="H22" s="147">
        <v>1500000</v>
      </c>
      <c r="I22" s="147">
        <v>2250000</v>
      </c>
      <c r="J22" s="148">
        <v>3000000</v>
      </c>
      <c r="K22" s="149">
        <v>3000000</v>
      </c>
      <c r="L22" s="147">
        <v>2115268</v>
      </c>
      <c r="M22" s="133" t="s">
        <v>274</v>
      </c>
      <c r="N22" s="128">
        <f t="shared" si="0"/>
        <v>1.4101786666666667</v>
      </c>
      <c r="O22" s="129">
        <f t="shared" si="1"/>
        <v>452</v>
      </c>
      <c r="P22" s="129" t="s">
        <v>237</v>
      </c>
      <c r="Q22" s="159" t="s">
        <v>275</v>
      </c>
      <c r="R22" s="131" t="s">
        <v>438</v>
      </c>
      <c r="S22" s="130"/>
    </row>
    <row r="23" spans="1:19" s="132" customFormat="1" ht="15" customHeight="1" x14ac:dyDescent="0.3">
      <c r="A23" s="122">
        <v>3</v>
      </c>
      <c r="B23" s="122">
        <v>52</v>
      </c>
      <c r="C23" s="122">
        <v>242</v>
      </c>
      <c r="D23" s="133" t="s">
        <v>183</v>
      </c>
      <c r="E23" s="124" t="s">
        <v>269</v>
      </c>
      <c r="F23" s="147">
        <v>543</v>
      </c>
      <c r="G23" s="147">
        <v>543</v>
      </c>
      <c r="H23" s="147">
        <v>730</v>
      </c>
      <c r="I23" s="147">
        <v>915</v>
      </c>
      <c r="J23" s="148">
        <v>1100</v>
      </c>
      <c r="K23" s="149">
        <v>1100</v>
      </c>
      <c r="L23" s="147">
        <v>730</v>
      </c>
      <c r="M23" s="133" t="s">
        <v>276</v>
      </c>
      <c r="N23" s="128">
        <f t="shared" si="0"/>
        <v>1</v>
      </c>
      <c r="O23" s="129">
        <f t="shared" si="1"/>
        <v>884</v>
      </c>
      <c r="P23" s="129" t="s">
        <v>237</v>
      </c>
      <c r="Q23" s="130" t="s">
        <v>271</v>
      </c>
      <c r="R23" s="131" t="s">
        <v>438</v>
      </c>
      <c r="S23" s="130"/>
    </row>
    <row r="24" spans="1:19" s="132" customFormat="1" ht="15" customHeight="1" x14ac:dyDescent="0.3">
      <c r="A24" s="122">
        <v>3</v>
      </c>
      <c r="B24" s="122">
        <v>53</v>
      </c>
      <c r="C24" s="122">
        <v>243</v>
      </c>
      <c r="D24" s="133" t="s">
        <v>184</v>
      </c>
      <c r="E24" s="124" t="s">
        <v>243</v>
      </c>
      <c r="F24" s="147">
        <v>16</v>
      </c>
      <c r="G24" s="147">
        <v>16</v>
      </c>
      <c r="H24" s="147">
        <v>24</v>
      </c>
      <c r="I24" s="147">
        <v>29</v>
      </c>
      <c r="J24" s="148">
        <v>32</v>
      </c>
      <c r="K24" s="149">
        <v>32</v>
      </c>
      <c r="L24" s="125">
        <v>16</v>
      </c>
      <c r="M24" s="151" t="s">
        <v>277</v>
      </c>
      <c r="N24" s="128">
        <f t="shared" si="0"/>
        <v>0.66666666666666663</v>
      </c>
      <c r="O24" s="129">
        <f t="shared" si="1"/>
        <v>1412</v>
      </c>
      <c r="P24" s="129" t="s">
        <v>237</v>
      </c>
      <c r="Q24" s="130" t="s">
        <v>245</v>
      </c>
      <c r="R24" s="131" t="s">
        <v>438</v>
      </c>
      <c r="S24" s="130"/>
    </row>
    <row r="25" spans="1:19" s="132" customFormat="1" ht="15" customHeight="1" x14ac:dyDescent="0.3">
      <c r="A25" s="122">
        <v>3</v>
      </c>
      <c r="B25" s="122">
        <v>53</v>
      </c>
      <c r="C25" s="122">
        <v>244</v>
      </c>
      <c r="D25" s="133" t="s">
        <v>91</v>
      </c>
      <c r="E25" s="124" t="s">
        <v>273</v>
      </c>
      <c r="F25" s="147">
        <v>4251</v>
      </c>
      <c r="G25" s="147">
        <v>4664</v>
      </c>
      <c r="H25" s="147">
        <v>6571</v>
      </c>
      <c r="I25" s="147">
        <v>8931</v>
      </c>
      <c r="J25" s="148">
        <v>11291</v>
      </c>
      <c r="K25" s="149">
        <v>11291</v>
      </c>
      <c r="L25" s="147">
        <v>4754</v>
      </c>
      <c r="M25" s="133" t="s">
        <v>278</v>
      </c>
      <c r="N25" s="128">
        <f t="shared" si="0"/>
        <v>0.7234819662151879</v>
      </c>
      <c r="O25" s="129">
        <f t="shared" si="1"/>
        <v>845</v>
      </c>
      <c r="P25" s="129" t="s">
        <v>237</v>
      </c>
      <c r="Q25" s="138" t="s">
        <v>275</v>
      </c>
      <c r="R25" s="131" t="s">
        <v>439</v>
      </c>
      <c r="S25" s="130"/>
    </row>
    <row r="26" spans="1:19" s="132" customFormat="1" ht="15" customHeight="1" x14ac:dyDescent="0.3">
      <c r="A26" s="122">
        <v>3</v>
      </c>
      <c r="B26" s="122">
        <v>53</v>
      </c>
      <c r="C26" s="122">
        <v>245</v>
      </c>
      <c r="D26" s="133" t="s">
        <v>185</v>
      </c>
      <c r="E26" s="124" t="s">
        <v>273</v>
      </c>
      <c r="F26" s="147">
        <v>201000</v>
      </c>
      <c r="G26" s="147">
        <v>187566</v>
      </c>
      <c r="H26" s="147">
        <v>211000</v>
      </c>
      <c r="I26" s="147">
        <v>231000</v>
      </c>
      <c r="J26" s="148">
        <v>251000</v>
      </c>
      <c r="K26" s="149">
        <v>251000</v>
      </c>
      <c r="L26" s="147">
        <v>189166</v>
      </c>
      <c r="M26" s="133" t="s">
        <v>279</v>
      </c>
      <c r="N26" s="128">
        <f t="shared" si="0"/>
        <v>0.89652132701421805</v>
      </c>
      <c r="O26" s="129">
        <f t="shared" si="1"/>
        <v>582</v>
      </c>
      <c r="P26" s="129" t="s">
        <v>237</v>
      </c>
      <c r="Q26" s="150" t="s">
        <v>275</v>
      </c>
      <c r="R26" s="131" t="s">
        <v>438</v>
      </c>
      <c r="S26" s="130"/>
    </row>
    <row r="27" spans="1:19" s="132" customFormat="1" ht="15" customHeight="1" x14ac:dyDescent="0.3">
      <c r="A27" s="122">
        <v>3</v>
      </c>
      <c r="B27" s="122">
        <v>53</v>
      </c>
      <c r="C27" s="122">
        <v>246</v>
      </c>
      <c r="D27" s="133" t="s">
        <v>92</v>
      </c>
      <c r="E27" s="124" t="s">
        <v>280</v>
      </c>
      <c r="F27" s="125">
        <v>4</v>
      </c>
      <c r="G27" s="125">
        <v>16</v>
      </c>
      <c r="H27" s="125">
        <v>144</v>
      </c>
      <c r="I27" s="125">
        <v>150</v>
      </c>
      <c r="J27" s="126">
        <v>317</v>
      </c>
      <c r="K27" s="127">
        <v>317</v>
      </c>
      <c r="L27" s="125">
        <v>16</v>
      </c>
      <c r="M27" s="133" t="s">
        <v>281</v>
      </c>
      <c r="N27" s="128">
        <f t="shared" si="0"/>
        <v>0.1111111111111111</v>
      </c>
      <c r="O27" s="129">
        <f t="shared" si="1"/>
        <v>778</v>
      </c>
      <c r="P27" s="129" t="s">
        <v>237</v>
      </c>
      <c r="Q27" s="130" t="s">
        <v>282</v>
      </c>
      <c r="R27" s="131" t="s">
        <v>438</v>
      </c>
      <c r="S27" s="130"/>
    </row>
    <row r="28" spans="1:19" s="132" customFormat="1" ht="15" customHeight="1" x14ac:dyDescent="0.3">
      <c r="A28" s="122">
        <v>3</v>
      </c>
      <c r="B28" s="122">
        <v>53</v>
      </c>
      <c r="C28" s="122">
        <v>247</v>
      </c>
      <c r="D28" s="133" t="s">
        <v>93</v>
      </c>
      <c r="E28" s="124" t="s">
        <v>283</v>
      </c>
      <c r="F28" s="125">
        <v>10</v>
      </c>
      <c r="G28" s="125">
        <v>10</v>
      </c>
      <c r="H28" s="125">
        <v>20</v>
      </c>
      <c r="I28" s="125">
        <v>30</v>
      </c>
      <c r="J28" s="126">
        <v>40</v>
      </c>
      <c r="K28" s="127">
        <v>40</v>
      </c>
      <c r="L28" s="125">
        <v>11</v>
      </c>
      <c r="M28" s="133" t="s">
        <v>284</v>
      </c>
      <c r="N28" s="128">
        <f t="shared" si="0"/>
        <v>0.55000000000000004</v>
      </c>
      <c r="O28" s="129">
        <f t="shared" si="1"/>
        <v>253</v>
      </c>
      <c r="P28" s="129" t="s">
        <v>237</v>
      </c>
      <c r="Q28" s="150" t="s">
        <v>285</v>
      </c>
      <c r="R28" s="131" t="s">
        <v>438</v>
      </c>
      <c r="S28" s="130"/>
    </row>
    <row r="29" spans="1:19" s="73" customFormat="1" ht="15" customHeight="1" x14ac:dyDescent="0.3">
      <c r="A29" s="64">
        <v>3</v>
      </c>
      <c r="B29" s="64">
        <v>53</v>
      </c>
      <c r="C29" s="64">
        <v>307</v>
      </c>
      <c r="D29" s="29" t="s">
        <v>286</v>
      </c>
      <c r="E29" s="66" t="s">
        <v>262</v>
      </c>
      <c r="F29" s="67">
        <v>1</v>
      </c>
      <c r="G29" s="67">
        <v>1</v>
      </c>
      <c r="H29" s="67">
        <v>0</v>
      </c>
      <c r="I29" s="67">
        <v>0</v>
      </c>
      <c r="J29" s="68">
        <v>0</v>
      </c>
      <c r="K29" s="48">
        <v>1</v>
      </c>
      <c r="L29" s="67"/>
      <c r="M29" s="78" t="s">
        <v>287</v>
      </c>
      <c r="N29" s="69">
        <f t="shared" si="0"/>
        <v>0</v>
      </c>
      <c r="O29" s="70">
        <f t="shared" si="1"/>
        <v>21</v>
      </c>
      <c r="P29" s="70" t="s">
        <v>237</v>
      </c>
      <c r="Q29" s="71" t="s">
        <v>264</v>
      </c>
      <c r="R29" s="72" t="s">
        <v>438</v>
      </c>
      <c r="S29" s="71" t="s">
        <v>288</v>
      </c>
    </row>
    <row r="30" spans="1:19" s="132" customFormat="1" ht="15" customHeight="1" x14ac:dyDescent="0.3">
      <c r="A30" s="122">
        <v>3</v>
      </c>
      <c r="B30" s="122">
        <v>54</v>
      </c>
      <c r="C30" s="122">
        <v>248</v>
      </c>
      <c r="D30" s="133" t="s">
        <v>95</v>
      </c>
      <c r="E30" s="124" t="s">
        <v>280</v>
      </c>
      <c r="F30" s="147">
        <v>2000000</v>
      </c>
      <c r="G30" s="147">
        <v>2211031</v>
      </c>
      <c r="H30" s="147">
        <v>2700000</v>
      </c>
      <c r="I30" s="147">
        <v>3400000</v>
      </c>
      <c r="J30" s="148">
        <v>4400000</v>
      </c>
      <c r="K30" s="149">
        <v>4400000</v>
      </c>
      <c r="L30" s="147">
        <v>3385097</v>
      </c>
      <c r="M30" s="133" t="s">
        <v>289</v>
      </c>
      <c r="N30" s="128">
        <f t="shared" si="0"/>
        <v>1.2537396296296297</v>
      </c>
      <c r="O30" s="129">
        <f t="shared" si="1"/>
        <v>435</v>
      </c>
      <c r="P30" s="129" t="s">
        <v>237</v>
      </c>
      <c r="Q30" s="130" t="s">
        <v>282</v>
      </c>
      <c r="R30" s="131" t="s">
        <v>438</v>
      </c>
      <c r="S30" s="130"/>
    </row>
    <row r="31" spans="1:19" s="132" customFormat="1" ht="15" customHeight="1" x14ac:dyDescent="0.3">
      <c r="A31" s="122">
        <v>3</v>
      </c>
      <c r="B31" s="122">
        <v>55</v>
      </c>
      <c r="C31" s="122">
        <v>249</v>
      </c>
      <c r="D31" s="133" t="s">
        <v>97</v>
      </c>
      <c r="E31" s="124" t="s">
        <v>283</v>
      </c>
      <c r="F31" s="125">
        <v>250</v>
      </c>
      <c r="G31" s="125">
        <v>256</v>
      </c>
      <c r="H31" s="125">
        <v>500</v>
      </c>
      <c r="I31" s="125">
        <v>750</v>
      </c>
      <c r="J31" s="126">
        <v>1000</v>
      </c>
      <c r="K31" s="149">
        <v>1000</v>
      </c>
      <c r="L31" s="125">
        <v>414</v>
      </c>
      <c r="M31" s="133" t="s">
        <v>290</v>
      </c>
      <c r="N31" s="128">
        <f t="shared" si="0"/>
        <v>0.82799999999999996</v>
      </c>
      <c r="O31" s="129">
        <f t="shared" si="1"/>
        <v>452</v>
      </c>
      <c r="P31" s="129" t="s">
        <v>237</v>
      </c>
      <c r="Q31" s="150" t="s">
        <v>285</v>
      </c>
      <c r="R31" s="131" t="s">
        <v>439</v>
      </c>
      <c r="S31" s="130"/>
    </row>
    <row r="32" spans="1:19" s="132" customFormat="1" ht="15" customHeight="1" x14ac:dyDescent="0.3">
      <c r="A32" s="122">
        <v>3</v>
      </c>
      <c r="B32" s="122">
        <v>55</v>
      </c>
      <c r="C32" s="122">
        <v>250</v>
      </c>
      <c r="D32" s="133" t="s">
        <v>98</v>
      </c>
      <c r="E32" s="124" t="s">
        <v>187</v>
      </c>
      <c r="F32" s="147">
        <v>80</v>
      </c>
      <c r="G32" s="147">
        <v>104</v>
      </c>
      <c r="H32" s="147">
        <v>120</v>
      </c>
      <c r="I32" s="147">
        <v>160</v>
      </c>
      <c r="J32" s="148">
        <v>200</v>
      </c>
      <c r="K32" s="149">
        <v>200</v>
      </c>
      <c r="L32" s="147">
        <f>104+21</f>
        <v>125</v>
      </c>
      <c r="M32" s="133" t="s">
        <v>291</v>
      </c>
      <c r="N32" s="128">
        <f t="shared" si="0"/>
        <v>1.0416666666666667</v>
      </c>
      <c r="O32" s="129">
        <f t="shared" si="1"/>
        <v>380</v>
      </c>
      <c r="P32" s="129" t="s">
        <v>237</v>
      </c>
      <c r="Q32" s="130" t="s">
        <v>292</v>
      </c>
      <c r="R32" s="131" t="s">
        <v>438</v>
      </c>
      <c r="S32" s="130"/>
    </row>
    <row r="33" spans="1:19" s="132" customFormat="1" ht="15" customHeight="1" x14ac:dyDescent="0.3">
      <c r="A33" s="122">
        <v>3</v>
      </c>
      <c r="B33" s="122">
        <v>55</v>
      </c>
      <c r="C33" s="122">
        <v>251</v>
      </c>
      <c r="D33" s="133" t="s">
        <v>99</v>
      </c>
      <c r="E33" s="124" t="s">
        <v>293</v>
      </c>
      <c r="F33" s="125">
        <v>230</v>
      </c>
      <c r="G33" s="125">
        <v>263</v>
      </c>
      <c r="H33" s="125">
        <v>330</v>
      </c>
      <c r="I33" s="125">
        <v>430</v>
      </c>
      <c r="J33" s="126">
        <v>530</v>
      </c>
      <c r="K33" s="149">
        <v>530</v>
      </c>
      <c r="L33" s="125">
        <v>268</v>
      </c>
      <c r="M33" s="151" t="s">
        <v>294</v>
      </c>
      <c r="N33" s="154">
        <f t="shared" si="0"/>
        <v>0.81212121212121213</v>
      </c>
      <c r="O33" s="129">
        <f t="shared" si="1"/>
        <v>1311</v>
      </c>
      <c r="P33" s="129" t="s">
        <v>237</v>
      </c>
      <c r="Q33" s="130" t="s">
        <v>295</v>
      </c>
      <c r="R33" s="131" t="s">
        <v>438</v>
      </c>
      <c r="S33" s="130"/>
    </row>
    <row r="34" spans="1:19" s="73" customFormat="1" ht="15" customHeight="1" x14ac:dyDescent="0.3">
      <c r="A34" s="64">
        <v>4</v>
      </c>
      <c r="B34" s="64">
        <v>56</v>
      </c>
      <c r="C34" s="64">
        <v>252</v>
      </c>
      <c r="D34" s="78" t="s">
        <v>188</v>
      </c>
      <c r="E34" s="66" t="s">
        <v>240</v>
      </c>
      <c r="F34" s="67">
        <v>3</v>
      </c>
      <c r="G34" s="67">
        <v>2</v>
      </c>
      <c r="H34" s="67">
        <v>5</v>
      </c>
      <c r="I34" s="67">
        <v>6</v>
      </c>
      <c r="J34" s="68">
        <v>6</v>
      </c>
      <c r="K34" s="48">
        <v>6</v>
      </c>
      <c r="L34" s="82">
        <v>2</v>
      </c>
      <c r="M34" s="78" t="s">
        <v>296</v>
      </c>
      <c r="N34" s="69">
        <f t="shared" si="0"/>
        <v>0.4</v>
      </c>
      <c r="O34" s="70">
        <f t="shared" si="1"/>
        <v>1209</v>
      </c>
      <c r="P34" s="70" t="s">
        <v>237</v>
      </c>
      <c r="Q34" s="71" t="s">
        <v>242</v>
      </c>
      <c r="R34" s="72" t="s">
        <v>438</v>
      </c>
      <c r="S34" s="71" t="s">
        <v>259</v>
      </c>
    </row>
    <row r="35" spans="1:19" s="132" customFormat="1" ht="15" customHeight="1" x14ac:dyDescent="0.3">
      <c r="A35" s="122">
        <v>4</v>
      </c>
      <c r="B35" s="122">
        <v>57</v>
      </c>
      <c r="C35" s="122">
        <v>253</v>
      </c>
      <c r="D35" s="133" t="s">
        <v>107</v>
      </c>
      <c r="E35" s="124" t="s">
        <v>297</v>
      </c>
      <c r="F35" s="160">
        <v>10000000000</v>
      </c>
      <c r="G35" s="160">
        <v>11359904293</v>
      </c>
      <c r="H35" s="160">
        <v>20000000000</v>
      </c>
      <c r="I35" s="160">
        <v>30000000000</v>
      </c>
      <c r="J35" s="161">
        <v>40000000000</v>
      </c>
      <c r="K35" s="162">
        <v>40000000000</v>
      </c>
      <c r="L35" s="160">
        <v>16306375133</v>
      </c>
      <c r="M35" s="133" t="s">
        <v>298</v>
      </c>
      <c r="N35" s="163">
        <f t="shared" si="0"/>
        <v>0.81531875664999998</v>
      </c>
      <c r="O35" s="129">
        <f t="shared" si="1"/>
        <v>156</v>
      </c>
      <c r="P35" s="129" t="s">
        <v>237</v>
      </c>
      <c r="Q35" s="150" t="s">
        <v>299</v>
      </c>
      <c r="R35" s="131" t="s">
        <v>438</v>
      </c>
      <c r="S35" s="130"/>
    </row>
    <row r="36" spans="1:19" s="132" customFormat="1" ht="15" customHeight="1" x14ac:dyDescent="0.3">
      <c r="A36" s="122">
        <v>4</v>
      </c>
      <c r="B36" s="122">
        <v>57</v>
      </c>
      <c r="C36" s="122">
        <v>254</v>
      </c>
      <c r="D36" s="133" t="s">
        <v>109</v>
      </c>
      <c r="E36" s="124" t="s">
        <v>252</v>
      </c>
      <c r="F36" s="160">
        <v>70</v>
      </c>
      <c r="G36" s="160">
        <v>86</v>
      </c>
      <c r="H36" s="160">
        <v>100</v>
      </c>
      <c r="I36" s="160">
        <v>150</v>
      </c>
      <c r="J36" s="161">
        <v>200</v>
      </c>
      <c r="K36" s="127">
        <v>200</v>
      </c>
      <c r="L36" s="160">
        <v>94</v>
      </c>
      <c r="M36" s="133" t="s">
        <v>300</v>
      </c>
      <c r="N36" s="163">
        <f t="shared" si="0"/>
        <v>0.94</v>
      </c>
      <c r="O36" s="129">
        <f t="shared" si="1"/>
        <v>377</v>
      </c>
      <c r="P36" s="129" t="s">
        <v>237</v>
      </c>
      <c r="Q36" s="130" t="s">
        <v>254</v>
      </c>
      <c r="R36" s="131" t="s">
        <v>438</v>
      </c>
      <c r="S36" s="130"/>
    </row>
    <row r="37" spans="1:19" s="132" customFormat="1" ht="15" customHeight="1" x14ac:dyDescent="0.3">
      <c r="A37" s="122">
        <v>5</v>
      </c>
      <c r="B37" s="122">
        <v>58</v>
      </c>
      <c r="C37" s="122">
        <v>255</v>
      </c>
      <c r="D37" s="133" t="s">
        <v>189</v>
      </c>
      <c r="E37" s="124" t="s">
        <v>301</v>
      </c>
      <c r="F37" s="125">
        <v>81</v>
      </c>
      <c r="G37" s="125">
        <v>81</v>
      </c>
      <c r="H37" s="125">
        <v>98</v>
      </c>
      <c r="I37" s="125">
        <v>115</v>
      </c>
      <c r="J37" s="126">
        <v>133</v>
      </c>
      <c r="K37" s="127">
        <v>133</v>
      </c>
      <c r="L37" s="125">
        <v>83</v>
      </c>
      <c r="M37" s="133" t="s">
        <v>302</v>
      </c>
      <c r="N37" s="128">
        <f t="shared" si="0"/>
        <v>0.84693877551020413</v>
      </c>
      <c r="O37" s="129">
        <f t="shared" si="1"/>
        <v>268</v>
      </c>
      <c r="P37" s="129" t="s">
        <v>237</v>
      </c>
      <c r="Q37" s="130" t="s">
        <v>303</v>
      </c>
      <c r="R37" s="131" t="s">
        <v>439</v>
      </c>
      <c r="S37" s="130"/>
    </row>
    <row r="38" spans="1:19" s="132" customFormat="1" ht="15" customHeight="1" x14ac:dyDescent="0.3">
      <c r="A38" s="122">
        <v>5</v>
      </c>
      <c r="B38" s="122">
        <v>58</v>
      </c>
      <c r="C38" s="122">
        <v>256</v>
      </c>
      <c r="D38" s="133" t="s">
        <v>304</v>
      </c>
      <c r="E38" s="124" t="s">
        <v>305</v>
      </c>
      <c r="F38" s="125" t="s">
        <v>173</v>
      </c>
      <c r="G38" s="125" t="s">
        <v>173</v>
      </c>
      <c r="H38" s="125" t="s">
        <v>173</v>
      </c>
      <c r="I38" s="125" t="s">
        <v>173</v>
      </c>
      <c r="J38" s="126">
        <v>1</v>
      </c>
      <c r="K38" s="127">
        <v>1</v>
      </c>
      <c r="L38" s="125">
        <v>0</v>
      </c>
      <c r="M38" s="133" t="s">
        <v>306</v>
      </c>
      <c r="N38" s="128" t="str">
        <f t="shared" si="0"/>
        <v>NA</v>
      </c>
      <c r="O38" s="129">
        <f t="shared" si="1"/>
        <v>260</v>
      </c>
      <c r="P38" s="129" t="s">
        <v>237</v>
      </c>
      <c r="Q38" s="150" t="s">
        <v>307</v>
      </c>
      <c r="R38" s="131" t="s">
        <v>438</v>
      </c>
      <c r="S38" s="130" t="s">
        <v>308</v>
      </c>
    </row>
    <row r="39" spans="1:19" s="132" customFormat="1" ht="15" customHeight="1" x14ac:dyDescent="0.3">
      <c r="A39" s="122">
        <v>5</v>
      </c>
      <c r="B39" s="122">
        <v>58</v>
      </c>
      <c r="C39" s="122">
        <v>257</v>
      </c>
      <c r="D39" s="133" t="s">
        <v>118</v>
      </c>
      <c r="E39" s="124" t="s">
        <v>305</v>
      </c>
      <c r="F39" s="125">
        <v>82</v>
      </c>
      <c r="G39" s="125">
        <v>82</v>
      </c>
      <c r="H39" s="125">
        <v>164</v>
      </c>
      <c r="I39" s="125">
        <v>246</v>
      </c>
      <c r="J39" s="126">
        <v>328</v>
      </c>
      <c r="K39" s="127">
        <v>328</v>
      </c>
      <c r="L39" s="125">
        <v>136</v>
      </c>
      <c r="M39" s="133" t="s">
        <v>309</v>
      </c>
      <c r="N39" s="128">
        <f t="shared" si="0"/>
        <v>0.82926829268292679</v>
      </c>
      <c r="O39" s="129">
        <f t="shared" si="1"/>
        <v>1195</v>
      </c>
      <c r="P39" s="129" t="s">
        <v>237</v>
      </c>
      <c r="Q39" s="150" t="s">
        <v>307</v>
      </c>
      <c r="R39" s="131" t="s">
        <v>438</v>
      </c>
      <c r="S39" s="130"/>
    </row>
    <row r="40" spans="1:19" s="73" customFormat="1" ht="15" customHeight="1" x14ac:dyDescent="0.3">
      <c r="A40" s="64">
        <v>5</v>
      </c>
      <c r="B40" s="64">
        <v>60</v>
      </c>
      <c r="C40" s="64">
        <v>259</v>
      </c>
      <c r="D40" s="78" t="s">
        <v>190</v>
      </c>
      <c r="E40" s="66" t="s">
        <v>273</v>
      </c>
      <c r="F40" s="67">
        <v>1</v>
      </c>
      <c r="G40" s="67">
        <v>1</v>
      </c>
      <c r="H40" s="67">
        <v>2</v>
      </c>
      <c r="I40" s="67">
        <v>3</v>
      </c>
      <c r="J40" s="68">
        <v>4</v>
      </c>
      <c r="K40" s="48">
        <v>4</v>
      </c>
      <c r="L40" s="67">
        <v>1</v>
      </c>
      <c r="M40" s="78" t="s">
        <v>310</v>
      </c>
      <c r="N40" s="69">
        <f t="shared" si="0"/>
        <v>0.5</v>
      </c>
      <c r="O40" s="70">
        <f t="shared" si="1"/>
        <v>19</v>
      </c>
      <c r="P40" s="70" t="s">
        <v>237</v>
      </c>
      <c r="Q40" s="49" t="s">
        <v>275</v>
      </c>
      <c r="R40" s="72" t="s">
        <v>438</v>
      </c>
      <c r="S40" s="71"/>
    </row>
    <row r="41" spans="1:19" s="97" customFormat="1" ht="15" customHeight="1" x14ac:dyDescent="0.3">
      <c r="A41" s="86"/>
      <c r="B41" s="86">
        <v>60</v>
      </c>
      <c r="C41" s="86">
        <v>290</v>
      </c>
      <c r="D41" s="87" t="s">
        <v>311</v>
      </c>
      <c r="E41" s="88" t="s">
        <v>312</v>
      </c>
      <c r="F41" s="89" t="s">
        <v>30</v>
      </c>
      <c r="G41" s="89">
        <v>10</v>
      </c>
      <c r="H41" s="89" t="s">
        <v>30</v>
      </c>
      <c r="I41" s="89" t="s">
        <v>30</v>
      </c>
      <c r="J41" s="90" t="s">
        <v>30</v>
      </c>
      <c r="K41" s="91" t="s">
        <v>30</v>
      </c>
      <c r="L41" s="89">
        <v>0</v>
      </c>
      <c r="M41" s="92" t="s">
        <v>313</v>
      </c>
      <c r="N41" s="93" t="str">
        <f t="shared" si="0"/>
        <v>NA</v>
      </c>
      <c r="O41" s="94">
        <f t="shared" si="1"/>
        <v>10</v>
      </c>
      <c r="P41" s="94" t="s">
        <v>237</v>
      </c>
      <c r="Q41" s="95" t="s">
        <v>264</v>
      </c>
      <c r="R41" s="96" t="s">
        <v>438</v>
      </c>
      <c r="S41" s="95" t="s">
        <v>314</v>
      </c>
    </row>
    <row r="42" spans="1:19" s="132" customFormat="1" ht="15" customHeight="1" x14ac:dyDescent="0.3">
      <c r="A42" s="122">
        <v>5</v>
      </c>
      <c r="B42" s="122">
        <v>60</v>
      </c>
      <c r="C42" s="122">
        <v>309</v>
      </c>
      <c r="D42" s="133" t="s">
        <v>100</v>
      </c>
      <c r="E42" s="124" t="s">
        <v>273</v>
      </c>
      <c r="F42" s="125">
        <v>100</v>
      </c>
      <c r="G42" s="125">
        <v>100</v>
      </c>
      <c r="H42" s="125">
        <v>107</v>
      </c>
      <c r="I42" s="125">
        <v>317</v>
      </c>
      <c r="J42" s="126">
        <v>417</v>
      </c>
      <c r="K42" s="149">
        <v>417</v>
      </c>
      <c r="L42" s="125">
        <v>100</v>
      </c>
      <c r="M42" s="133" t="s">
        <v>310</v>
      </c>
      <c r="N42" s="128">
        <f>IF(OR(H42="Por definir",H42="-"),"NA",IFERROR(L42/H42,0))</f>
        <v>0.93457943925233644</v>
      </c>
      <c r="O42" s="129">
        <f t="shared" si="1"/>
        <v>19</v>
      </c>
      <c r="P42" s="129" t="s">
        <v>237</v>
      </c>
      <c r="Q42" s="150" t="s">
        <v>275</v>
      </c>
      <c r="R42" s="131" t="s">
        <v>438</v>
      </c>
      <c r="S42" s="130"/>
    </row>
    <row r="43" spans="1:19" s="132" customFormat="1" ht="15" customHeight="1" x14ac:dyDescent="0.3">
      <c r="A43" s="122">
        <v>6</v>
      </c>
      <c r="B43" s="122">
        <v>61</v>
      </c>
      <c r="C43" s="122">
        <v>260</v>
      </c>
      <c r="D43" s="133" t="s">
        <v>139</v>
      </c>
      <c r="E43" s="124" t="s">
        <v>243</v>
      </c>
      <c r="F43" s="125">
        <v>11</v>
      </c>
      <c r="G43" s="125">
        <v>11</v>
      </c>
      <c r="H43" s="125">
        <v>12</v>
      </c>
      <c r="I43" s="125">
        <v>13</v>
      </c>
      <c r="J43" s="126">
        <v>14</v>
      </c>
      <c r="K43" s="127">
        <v>14</v>
      </c>
      <c r="L43" s="125">
        <v>12</v>
      </c>
      <c r="M43" s="133" t="s">
        <v>315</v>
      </c>
      <c r="N43" s="128">
        <f t="shared" ref="N43:N74" si="2">IF(OR(H43="Por definir",H43="-"),"NA",IFERROR(L43/H43,0))</f>
        <v>1</v>
      </c>
      <c r="O43" s="129">
        <f t="shared" si="1"/>
        <v>573</v>
      </c>
      <c r="P43" s="129" t="s">
        <v>237</v>
      </c>
      <c r="Q43" s="130" t="s">
        <v>245</v>
      </c>
      <c r="R43" s="131" t="s">
        <v>438</v>
      </c>
      <c r="S43" s="130"/>
    </row>
    <row r="44" spans="1:19" s="132" customFormat="1" ht="15" customHeight="1" x14ac:dyDescent="0.3">
      <c r="A44" s="122">
        <v>6</v>
      </c>
      <c r="B44" s="122">
        <v>61</v>
      </c>
      <c r="C44" s="122">
        <v>261</v>
      </c>
      <c r="D44" s="133" t="s">
        <v>140</v>
      </c>
      <c r="E44" s="124" t="s">
        <v>243</v>
      </c>
      <c r="F44" s="125">
        <v>21</v>
      </c>
      <c r="G44" s="125">
        <v>21</v>
      </c>
      <c r="H44" s="125">
        <v>86</v>
      </c>
      <c r="I44" s="125">
        <v>151</v>
      </c>
      <c r="J44" s="126">
        <v>200</v>
      </c>
      <c r="K44" s="127">
        <v>200</v>
      </c>
      <c r="L44" s="125">
        <v>32</v>
      </c>
      <c r="M44" s="133" t="s">
        <v>316</v>
      </c>
      <c r="N44" s="128">
        <f t="shared" si="2"/>
        <v>0.37209302325581395</v>
      </c>
      <c r="O44" s="129">
        <f t="shared" si="1"/>
        <v>333</v>
      </c>
      <c r="P44" s="129" t="s">
        <v>237</v>
      </c>
      <c r="Q44" s="130" t="s">
        <v>245</v>
      </c>
      <c r="R44" s="131" t="s">
        <v>439</v>
      </c>
      <c r="S44" s="130"/>
    </row>
    <row r="45" spans="1:19" s="132" customFormat="1" ht="15" customHeight="1" x14ac:dyDescent="0.3">
      <c r="A45" s="122">
        <v>6</v>
      </c>
      <c r="B45" s="122">
        <v>62</v>
      </c>
      <c r="C45" s="122">
        <v>262</v>
      </c>
      <c r="D45" s="133" t="s">
        <v>192</v>
      </c>
      <c r="E45" s="124" t="s">
        <v>243</v>
      </c>
      <c r="F45" s="125">
        <v>6</v>
      </c>
      <c r="G45" s="125">
        <v>6</v>
      </c>
      <c r="H45" s="125">
        <v>6</v>
      </c>
      <c r="I45" s="125">
        <v>7</v>
      </c>
      <c r="J45" s="126">
        <v>8</v>
      </c>
      <c r="K45" s="127">
        <v>8</v>
      </c>
      <c r="L45" s="125">
        <v>6</v>
      </c>
      <c r="M45" s="133" t="s">
        <v>317</v>
      </c>
      <c r="N45" s="128">
        <f t="shared" si="2"/>
        <v>1</v>
      </c>
      <c r="O45" s="129">
        <f t="shared" si="1"/>
        <v>360</v>
      </c>
      <c r="P45" s="129" t="s">
        <v>237</v>
      </c>
      <c r="Q45" s="130" t="s">
        <v>245</v>
      </c>
      <c r="R45" s="131" t="s">
        <v>439</v>
      </c>
      <c r="S45" s="130"/>
    </row>
    <row r="46" spans="1:19" s="132" customFormat="1" ht="15" customHeight="1" x14ac:dyDescent="0.3">
      <c r="A46" s="122">
        <v>6</v>
      </c>
      <c r="B46" s="122">
        <v>62</v>
      </c>
      <c r="C46" s="122">
        <v>263</v>
      </c>
      <c r="D46" s="133" t="s">
        <v>143</v>
      </c>
      <c r="E46" s="124" t="s">
        <v>243</v>
      </c>
      <c r="F46" s="125">
        <v>1145</v>
      </c>
      <c r="G46" s="125">
        <v>1145</v>
      </c>
      <c r="H46" s="125">
        <v>1152</v>
      </c>
      <c r="I46" s="125">
        <v>1159</v>
      </c>
      <c r="J46" s="126">
        <v>1161</v>
      </c>
      <c r="K46" s="127">
        <v>1161</v>
      </c>
      <c r="L46" s="125">
        <v>1154</v>
      </c>
      <c r="M46" s="133" t="s">
        <v>318</v>
      </c>
      <c r="N46" s="128">
        <f t="shared" si="2"/>
        <v>1.0017361111111112</v>
      </c>
      <c r="O46" s="129">
        <f t="shared" si="1"/>
        <v>993</v>
      </c>
      <c r="P46" s="129" t="s">
        <v>237</v>
      </c>
      <c r="Q46" s="130" t="s">
        <v>245</v>
      </c>
      <c r="R46" s="131" t="s">
        <v>439</v>
      </c>
      <c r="S46" s="130"/>
    </row>
    <row r="47" spans="1:19" s="132" customFormat="1" ht="15" customHeight="1" x14ac:dyDescent="0.3">
      <c r="A47" s="122">
        <v>6</v>
      </c>
      <c r="B47" s="122">
        <v>62</v>
      </c>
      <c r="C47" s="122">
        <v>264</v>
      </c>
      <c r="D47" s="133" t="s">
        <v>144</v>
      </c>
      <c r="E47" s="124" t="s">
        <v>273</v>
      </c>
      <c r="F47" s="125">
        <v>2</v>
      </c>
      <c r="G47" s="125">
        <v>2</v>
      </c>
      <c r="H47" s="125">
        <v>2</v>
      </c>
      <c r="I47" s="125">
        <v>3</v>
      </c>
      <c r="J47" s="126">
        <v>4</v>
      </c>
      <c r="K47" s="127">
        <v>4</v>
      </c>
      <c r="L47" s="125">
        <v>2</v>
      </c>
      <c r="M47" s="133" t="s">
        <v>319</v>
      </c>
      <c r="N47" s="128">
        <f t="shared" si="2"/>
        <v>1</v>
      </c>
      <c r="O47" s="129">
        <f t="shared" si="1"/>
        <v>592</v>
      </c>
      <c r="P47" s="129" t="s">
        <v>237</v>
      </c>
      <c r="Q47" s="138" t="s">
        <v>275</v>
      </c>
      <c r="R47" s="131" t="s">
        <v>439</v>
      </c>
      <c r="S47" s="130"/>
    </row>
    <row r="48" spans="1:19" s="132" customFormat="1" ht="15" customHeight="1" x14ac:dyDescent="0.3">
      <c r="A48" s="122">
        <v>6</v>
      </c>
      <c r="B48" s="122">
        <v>67</v>
      </c>
      <c r="C48" s="122">
        <v>297</v>
      </c>
      <c r="D48" s="151" t="s">
        <v>320</v>
      </c>
      <c r="E48" s="124" t="s">
        <v>262</v>
      </c>
      <c r="F48" s="144">
        <v>1</v>
      </c>
      <c r="G48" s="144">
        <v>1</v>
      </c>
      <c r="H48" s="144">
        <v>1</v>
      </c>
      <c r="I48" s="144">
        <v>1</v>
      </c>
      <c r="J48" s="145">
        <v>1</v>
      </c>
      <c r="K48" s="146">
        <v>1</v>
      </c>
      <c r="L48" s="144">
        <v>0.66</v>
      </c>
      <c r="M48" s="133" t="s">
        <v>321</v>
      </c>
      <c r="N48" s="128">
        <f t="shared" si="2"/>
        <v>0.66</v>
      </c>
      <c r="O48" s="129">
        <f t="shared" si="1"/>
        <v>637</v>
      </c>
      <c r="P48" s="129" t="s">
        <v>237</v>
      </c>
      <c r="Q48" s="130" t="s">
        <v>264</v>
      </c>
      <c r="R48" s="131" t="s">
        <v>438</v>
      </c>
      <c r="S48" s="130"/>
    </row>
    <row r="49" spans="1:19" s="132" customFormat="1" ht="15" customHeight="1" x14ac:dyDescent="0.3">
      <c r="A49" s="122">
        <v>6</v>
      </c>
      <c r="B49" s="122">
        <v>67</v>
      </c>
      <c r="C49" s="122">
        <v>310</v>
      </c>
      <c r="D49" s="133" t="s">
        <v>194</v>
      </c>
      <c r="E49" s="124" t="s">
        <v>273</v>
      </c>
      <c r="F49" s="147">
        <v>800000</v>
      </c>
      <c r="G49" s="147">
        <v>800000</v>
      </c>
      <c r="H49" s="147">
        <v>800000</v>
      </c>
      <c r="I49" s="147">
        <v>800000</v>
      </c>
      <c r="J49" s="148">
        <v>800000</v>
      </c>
      <c r="K49" s="149">
        <v>3200000</v>
      </c>
      <c r="L49" s="147">
        <v>832400</v>
      </c>
      <c r="M49" s="133" t="s">
        <v>322</v>
      </c>
      <c r="N49" s="128">
        <f t="shared" si="2"/>
        <v>1.0405</v>
      </c>
      <c r="O49" s="129">
        <f t="shared" si="1"/>
        <v>1109</v>
      </c>
      <c r="P49" s="129" t="s">
        <v>237</v>
      </c>
      <c r="Q49" s="150" t="s">
        <v>275</v>
      </c>
      <c r="R49" s="131" t="s">
        <v>438</v>
      </c>
      <c r="S49" s="130"/>
    </row>
    <row r="50" spans="1:19" s="132" customFormat="1" ht="15" customHeight="1" x14ac:dyDescent="0.3">
      <c r="A50" s="122">
        <v>6</v>
      </c>
      <c r="B50" s="122">
        <v>63</v>
      </c>
      <c r="C50" s="122">
        <v>265</v>
      </c>
      <c r="D50" s="133" t="s">
        <v>195</v>
      </c>
      <c r="E50" s="124" t="s">
        <v>243</v>
      </c>
      <c r="F50" s="125">
        <v>55</v>
      </c>
      <c r="G50" s="125">
        <v>55</v>
      </c>
      <c r="H50" s="125">
        <v>58</v>
      </c>
      <c r="I50" s="125">
        <v>62</v>
      </c>
      <c r="J50" s="126">
        <v>65</v>
      </c>
      <c r="K50" s="127">
        <v>65</v>
      </c>
      <c r="L50" s="125">
        <v>55</v>
      </c>
      <c r="M50" s="133" t="s">
        <v>323</v>
      </c>
      <c r="N50" s="128">
        <f t="shared" si="2"/>
        <v>0.94827586206896552</v>
      </c>
      <c r="O50" s="129">
        <f t="shared" si="1"/>
        <v>987</v>
      </c>
      <c r="P50" s="129" t="s">
        <v>237</v>
      </c>
      <c r="Q50" s="130" t="s">
        <v>245</v>
      </c>
      <c r="R50" s="131" t="s">
        <v>439</v>
      </c>
      <c r="S50" s="130"/>
    </row>
    <row r="51" spans="1:19" s="132" customFormat="1" ht="15" customHeight="1" x14ac:dyDescent="0.3">
      <c r="A51" s="122">
        <v>6</v>
      </c>
      <c r="B51" s="122">
        <v>63</v>
      </c>
      <c r="C51" s="122">
        <v>266</v>
      </c>
      <c r="D51" s="133" t="s">
        <v>146</v>
      </c>
      <c r="E51" s="124" t="s">
        <v>243</v>
      </c>
      <c r="F51" s="125">
        <v>67</v>
      </c>
      <c r="G51" s="125">
        <v>67</v>
      </c>
      <c r="H51" s="125">
        <v>70</v>
      </c>
      <c r="I51" s="125">
        <v>71</v>
      </c>
      <c r="J51" s="126">
        <v>73</v>
      </c>
      <c r="K51" s="127">
        <v>73</v>
      </c>
      <c r="L51" s="125">
        <v>67</v>
      </c>
      <c r="M51" s="133" t="s">
        <v>324</v>
      </c>
      <c r="N51" s="128">
        <f t="shared" si="2"/>
        <v>0.95714285714285718</v>
      </c>
      <c r="O51" s="129">
        <f t="shared" si="1"/>
        <v>795</v>
      </c>
      <c r="P51" s="129" t="s">
        <v>237</v>
      </c>
      <c r="Q51" s="130" t="s">
        <v>245</v>
      </c>
      <c r="R51" s="131" t="s">
        <v>439</v>
      </c>
      <c r="S51" s="130"/>
    </row>
    <row r="52" spans="1:19" s="73" customFormat="1" ht="15" customHeight="1" x14ac:dyDescent="0.3">
      <c r="A52" s="64">
        <v>6</v>
      </c>
      <c r="B52" s="64">
        <v>64</v>
      </c>
      <c r="C52" s="64">
        <v>267</v>
      </c>
      <c r="D52" s="78" t="s">
        <v>196</v>
      </c>
      <c r="E52" s="66" t="s">
        <v>305</v>
      </c>
      <c r="F52" s="98">
        <v>12</v>
      </c>
      <c r="G52" s="98">
        <v>12</v>
      </c>
      <c r="H52" s="98">
        <v>24</v>
      </c>
      <c r="I52" s="98">
        <v>36</v>
      </c>
      <c r="J52" s="99">
        <v>48</v>
      </c>
      <c r="K52" s="48">
        <v>48</v>
      </c>
      <c r="L52" s="98">
        <v>18</v>
      </c>
      <c r="M52" s="78" t="s">
        <v>325</v>
      </c>
      <c r="N52" s="69">
        <f t="shared" si="2"/>
        <v>0.75</v>
      </c>
      <c r="O52" s="70">
        <f t="shared" si="1"/>
        <v>1577</v>
      </c>
      <c r="P52" s="70" t="s">
        <v>237</v>
      </c>
      <c r="Q52" s="49" t="s">
        <v>307</v>
      </c>
      <c r="R52" s="72" t="s">
        <v>438</v>
      </c>
      <c r="S52" s="71"/>
    </row>
    <row r="53" spans="1:19" s="132" customFormat="1" ht="15" customHeight="1" x14ac:dyDescent="0.3">
      <c r="A53" s="122">
        <v>7</v>
      </c>
      <c r="B53" s="122">
        <v>65</v>
      </c>
      <c r="C53" s="122">
        <v>268</v>
      </c>
      <c r="D53" s="133" t="s">
        <v>64</v>
      </c>
      <c r="E53" s="124" t="s">
        <v>326</v>
      </c>
      <c r="F53" s="147">
        <v>4350</v>
      </c>
      <c r="G53" s="147">
        <v>4350</v>
      </c>
      <c r="H53" s="147">
        <v>6765</v>
      </c>
      <c r="I53" s="147">
        <v>9301</v>
      </c>
      <c r="J53" s="148">
        <v>11964</v>
      </c>
      <c r="K53" s="149">
        <v>11964</v>
      </c>
      <c r="L53" s="147">
        <v>6858</v>
      </c>
      <c r="M53" s="133" t="s">
        <v>327</v>
      </c>
      <c r="N53" s="154">
        <f t="shared" si="2"/>
        <v>1.0137472283813747</v>
      </c>
      <c r="O53" s="129">
        <f t="shared" si="1"/>
        <v>1531</v>
      </c>
      <c r="P53" s="129" t="s">
        <v>237</v>
      </c>
      <c r="Q53" s="130" t="s">
        <v>328</v>
      </c>
      <c r="R53" s="131" t="s">
        <v>439</v>
      </c>
      <c r="S53" s="130"/>
    </row>
    <row r="54" spans="1:19" s="132" customFormat="1" ht="15" customHeight="1" x14ac:dyDescent="0.3">
      <c r="A54" s="122">
        <v>7</v>
      </c>
      <c r="B54" s="122">
        <v>65</v>
      </c>
      <c r="C54" s="122">
        <v>269</v>
      </c>
      <c r="D54" s="133" t="s">
        <v>197</v>
      </c>
      <c r="E54" s="124" t="s">
        <v>326</v>
      </c>
      <c r="F54" s="134">
        <v>0.2</v>
      </c>
      <c r="G54" s="134">
        <v>0.2</v>
      </c>
      <c r="H54" s="134">
        <v>0.2</v>
      </c>
      <c r="I54" s="134">
        <v>0.2</v>
      </c>
      <c r="J54" s="135">
        <v>0.2</v>
      </c>
      <c r="K54" s="136">
        <v>0.2</v>
      </c>
      <c r="L54" s="134">
        <v>0.1</v>
      </c>
      <c r="M54" s="133" t="s">
        <v>329</v>
      </c>
      <c r="N54" s="137">
        <f t="shared" si="2"/>
        <v>0.5</v>
      </c>
      <c r="O54" s="129">
        <f t="shared" si="1"/>
        <v>259</v>
      </c>
      <c r="P54" s="129" t="s">
        <v>237</v>
      </c>
      <c r="Q54" s="130" t="s">
        <v>328</v>
      </c>
      <c r="R54" s="131" t="s">
        <v>438</v>
      </c>
      <c r="S54" s="130"/>
    </row>
    <row r="55" spans="1:19" s="132" customFormat="1" ht="15" customHeight="1" x14ac:dyDescent="0.3">
      <c r="A55" s="122">
        <v>7</v>
      </c>
      <c r="B55" s="122">
        <v>65</v>
      </c>
      <c r="C55" s="122">
        <v>270</v>
      </c>
      <c r="D55" s="133" t="s">
        <v>65</v>
      </c>
      <c r="E55" s="124" t="s">
        <v>330</v>
      </c>
      <c r="F55" s="147">
        <v>1945</v>
      </c>
      <c r="G55" s="147">
        <v>1801</v>
      </c>
      <c r="H55" s="147">
        <v>3073</v>
      </c>
      <c r="I55" s="147">
        <v>4257</v>
      </c>
      <c r="J55" s="148">
        <v>5500</v>
      </c>
      <c r="K55" s="149">
        <v>5500</v>
      </c>
      <c r="L55" s="147">
        <v>1889</v>
      </c>
      <c r="M55" s="133" t="s">
        <v>331</v>
      </c>
      <c r="N55" s="128">
        <f t="shared" si="2"/>
        <v>0.61470875366091771</v>
      </c>
      <c r="O55" s="129">
        <f t="shared" si="1"/>
        <v>240</v>
      </c>
      <c r="P55" s="129" t="s">
        <v>237</v>
      </c>
      <c r="Q55" s="150" t="s">
        <v>332</v>
      </c>
      <c r="R55" s="131" t="s">
        <v>439</v>
      </c>
      <c r="S55" s="130"/>
    </row>
    <row r="56" spans="1:19" s="132" customFormat="1" ht="15" customHeight="1" x14ac:dyDescent="0.3">
      <c r="A56" s="122">
        <v>7</v>
      </c>
      <c r="B56" s="122">
        <v>65</v>
      </c>
      <c r="C56" s="122">
        <v>271</v>
      </c>
      <c r="D56" s="133" t="s">
        <v>198</v>
      </c>
      <c r="E56" s="124" t="s">
        <v>330</v>
      </c>
      <c r="F56" s="155">
        <v>100</v>
      </c>
      <c r="G56" s="155">
        <v>102</v>
      </c>
      <c r="H56" s="155">
        <v>100</v>
      </c>
      <c r="I56" s="155">
        <v>100</v>
      </c>
      <c r="J56" s="156">
        <v>100</v>
      </c>
      <c r="K56" s="141">
        <v>100</v>
      </c>
      <c r="L56" s="147">
        <v>0</v>
      </c>
      <c r="M56" s="133" t="s">
        <v>333</v>
      </c>
      <c r="N56" s="157">
        <f t="shared" si="2"/>
        <v>0</v>
      </c>
      <c r="O56" s="129">
        <f t="shared" si="1"/>
        <v>186</v>
      </c>
      <c r="P56" s="129" t="s">
        <v>237</v>
      </c>
      <c r="Q56" s="150" t="s">
        <v>332</v>
      </c>
      <c r="R56" s="131" t="s">
        <v>438</v>
      </c>
      <c r="S56" s="130"/>
    </row>
    <row r="57" spans="1:19" s="73" customFormat="1" ht="15" customHeight="1" x14ac:dyDescent="0.3">
      <c r="A57" s="64">
        <v>7</v>
      </c>
      <c r="B57" s="64">
        <v>66</v>
      </c>
      <c r="C57" s="64">
        <v>272</v>
      </c>
      <c r="D57" s="78" t="s">
        <v>199</v>
      </c>
      <c r="E57" s="66" t="s">
        <v>243</v>
      </c>
      <c r="F57" s="67">
        <v>1</v>
      </c>
      <c r="G57" s="67">
        <v>1</v>
      </c>
      <c r="H57" s="67" t="s">
        <v>173</v>
      </c>
      <c r="I57" s="67" t="s">
        <v>173</v>
      </c>
      <c r="J57" s="68" t="s">
        <v>173</v>
      </c>
      <c r="K57" s="48">
        <v>1</v>
      </c>
      <c r="L57" s="67">
        <v>1</v>
      </c>
      <c r="M57" s="78" t="s">
        <v>334</v>
      </c>
      <c r="N57" s="69" t="str">
        <f t="shared" si="2"/>
        <v>NA</v>
      </c>
      <c r="O57" s="70">
        <f t="shared" si="1"/>
        <v>143</v>
      </c>
      <c r="P57" s="70" t="s">
        <v>237</v>
      </c>
      <c r="Q57" s="71" t="s">
        <v>245</v>
      </c>
      <c r="R57" s="72" t="s">
        <v>438</v>
      </c>
      <c r="S57" s="71"/>
    </row>
    <row r="58" spans="1:19" s="73" customFormat="1" ht="15" customHeight="1" x14ac:dyDescent="0.3">
      <c r="A58" s="64">
        <v>7</v>
      </c>
      <c r="B58" s="64">
        <v>66</v>
      </c>
      <c r="C58" s="64">
        <v>273</v>
      </c>
      <c r="D58" s="78" t="s">
        <v>200</v>
      </c>
      <c r="E58" s="66" t="s">
        <v>243</v>
      </c>
      <c r="F58" s="100">
        <v>1</v>
      </c>
      <c r="G58" s="100">
        <v>1</v>
      </c>
      <c r="H58" s="100">
        <v>2</v>
      </c>
      <c r="I58" s="100">
        <v>3</v>
      </c>
      <c r="J58" s="101">
        <v>4</v>
      </c>
      <c r="K58" s="30">
        <v>4</v>
      </c>
      <c r="L58" s="100">
        <v>1</v>
      </c>
      <c r="M58" s="78" t="s">
        <v>335</v>
      </c>
      <c r="N58" s="69">
        <f t="shared" si="2"/>
        <v>0.5</v>
      </c>
      <c r="O58" s="70">
        <f t="shared" si="1"/>
        <v>163</v>
      </c>
      <c r="P58" s="70" t="s">
        <v>237</v>
      </c>
      <c r="Q58" s="71" t="s">
        <v>245</v>
      </c>
      <c r="R58" s="72" t="s">
        <v>438</v>
      </c>
      <c r="S58" s="71"/>
    </row>
    <row r="59" spans="1:19" s="73" customFormat="1" ht="15" customHeight="1" x14ac:dyDescent="0.3">
      <c r="A59" s="64">
        <v>7</v>
      </c>
      <c r="B59" s="64">
        <v>66</v>
      </c>
      <c r="C59" s="64">
        <v>274</v>
      </c>
      <c r="D59" s="78" t="s">
        <v>201</v>
      </c>
      <c r="E59" s="66" t="s">
        <v>240</v>
      </c>
      <c r="F59" s="100">
        <v>60</v>
      </c>
      <c r="G59" s="100">
        <v>60</v>
      </c>
      <c r="H59" s="100">
        <v>180</v>
      </c>
      <c r="I59" s="100">
        <v>330</v>
      </c>
      <c r="J59" s="101">
        <v>400</v>
      </c>
      <c r="K59" s="35">
        <v>400</v>
      </c>
      <c r="L59" s="100">
        <v>60</v>
      </c>
      <c r="M59" s="78" t="s">
        <v>336</v>
      </c>
      <c r="N59" s="69">
        <f t="shared" si="2"/>
        <v>0.33333333333333331</v>
      </c>
      <c r="O59" s="70">
        <f t="shared" si="1"/>
        <v>197</v>
      </c>
      <c r="P59" s="70" t="s">
        <v>237</v>
      </c>
      <c r="Q59" s="102" t="s">
        <v>242</v>
      </c>
      <c r="R59" s="72" t="s">
        <v>438</v>
      </c>
      <c r="S59" s="71"/>
    </row>
    <row r="60" spans="1:19" s="73" customFormat="1" ht="15" customHeight="1" x14ac:dyDescent="0.3">
      <c r="A60" s="64">
        <v>7</v>
      </c>
      <c r="B60" s="64">
        <v>66</v>
      </c>
      <c r="C60" s="64">
        <v>306</v>
      </c>
      <c r="D60" s="71" t="s">
        <v>203</v>
      </c>
      <c r="E60" s="66" t="s">
        <v>240</v>
      </c>
      <c r="F60" s="100">
        <v>50</v>
      </c>
      <c r="G60" s="100">
        <v>373</v>
      </c>
      <c r="H60" s="100">
        <v>1003</v>
      </c>
      <c r="I60" s="100">
        <v>1753</v>
      </c>
      <c r="J60" s="101">
        <v>2000</v>
      </c>
      <c r="K60" s="30">
        <v>2000</v>
      </c>
      <c r="L60" s="100">
        <v>426</v>
      </c>
      <c r="M60" s="71" t="s">
        <v>337</v>
      </c>
      <c r="N60" s="69">
        <f t="shared" si="2"/>
        <v>0.42472582253240282</v>
      </c>
      <c r="O60" s="70">
        <f t="shared" si="1"/>
        <v>670</v>
      </c>
      <c r="P60" s="70" t="s">
        <v>237</v>
      </c>
      <c r="Q60" s="71" t="s">
        <v>242</v>
      </c>
      <c r="R60" s="72" t="s">
        <v>438</v>
      </c>
      <c r="S60" s="71" t="s">
        <v>259</v>
      </c>
    </row>
    <row r="61" spans="1:19" s="132" customFormat="1" ht="15" customHeight="1" x14ac:dyDescent="0.3">
      <c r="A61" s="122">
        <v>7</v>
      </c>
      <c r="B61" s="122">
        <v>68</v>
      </c>
      <c r="C61" s="122">
        <v>275</v>
      </c>
      <c r="D61" s="133" t="s">
        <v>148</v>
      </c>
      <c r="E61" s="124" t="s">
        <v>269</v>
      </c>
      <c r="F61" s="125">
        <v>150</v>
      </c>
      <c r="G61" s="125">
        <v>150</v>
      </c>
      <c r="H61" s="125">
        <v>300</v>
      </c>
      <c r="I61" s="125">
        <v>450</v>
      </c>
      <c r="J61" s="126">
        <v>600</v>
      </c>
      <c r="K61" s="127">
        <v>600</v>
      </c>
      <c r="L61" s="125">
        <v>292</v>
      </c>
      <c r="M61" s="133" t="s">
        <v>338</v>
      </c>
      <c r="N61" s="128">
        <f t="shared" si="2"/>
        <v>0.97333333333333338</v>
      </c>
      <c r="O61" s="129">
        <f t="shared" si="1"/>
        <v>984</v>
      </c>
      <c r="P61" s="129" t="s">
        <v>237</v>
      </c>
      <c r="Q61" s="130" t="s">
        <v>271</v>
      </c>
      <c r="R61" s="131" t="s">
        <v>439</v>
      </c>
      <c r="S61" s="130"/>
    </row>
    <row r="62" spans="1:19" s="132" customFormat="1" ht="15" customHeight="1" x14ac:dyDescent="0.3">
      <c r="A62" s="122">
        <v>7</v>
      </c>
      <c r="B62" s="122">
        <v>68</v>
      </c>
      <c r="C62" s="122">
        <v>276</v>
      </c>
      <c r="D62" s="133" t="s">
        <v>149</v>
      </c>
      <c r="E62" s="124" t="s">
        <v>305</v>
      </c>
      <c r="F62" s="125">
        <v>8</v>
      </c>
      <c r="G62" s="125">
        <v>8</v>
      </c>
      <c r="H62" s="125">
        <v>17</v>
      </c>
      <c r="I62" s="125">
        <v>26</v>
      </c>
      <c r="J62" s="126">
        <v>32</v>
      </c>
      <c r="K62" s="127">
        <v>32</v>
      </c>
      <c r="L62" s="125">
        <v>8</v>
      </c>
      <c r="M62" s="133" t="s">
        <v>339</v>
      </c>
      <c r="N62" s="128">
        <f t="shared" si="2"/>
        <v>0.47058823529411764</v>
      </c>
      <c r="O62" s="129">
        <f t="shared" si="1"/>
        <v>294</v>
      </c>
      <c r="P62" s="129" t="s">
        <v>237</v>
      </c>
      <c r="Q62" s="150" t="s">
        <v>307</v>
      </c>
      <c r="R62" s="131" t="s">
        <v>439</v>
      </c>
      <c r="S62" s="130"/>
    </row>
    <row r="63" spans="1:19" s="73" customFormat="1" ht="15" customHeight="1" x14ac:dyDescent="0.3">
      <c r="A63" s="64">
        <v>8</v>
      </c>
      <c r="B63" s="64">
        <v>69</v>
      </c>
      <c r="C63" s="64">
        <v>277</v>
      </c>
      <c r="D63" s="78" t="s">
        <v>204</v>
      </c>
      <c r="E63" s="66" t="s">
        <v>340</v>
      </c>
      <c r="F63" s="103">
        <v>0.90800000000000003</v>
      </c>
      <c r="G63" s="103">
        <v>0.96</v>
      </c>
      <c r="H63" s="103">
        <v>0.91</v>
      </c>
      <c r="I63" s="103">
        <v>0.91300000000000003</v>
      </c>
      <c r="J63" s="104">
        <v>0.91500000000000004</v>
      </c>
      <c r="K63" s="31">
        <v>0.91500000000000004</v>
      </c>
      <c r="L63" s="103">
        <v>0.6</v>
      </c>
      <c r="M63" s="78" t="s">
        <v>341</v>
      </c>
      <c r="N63" s="69">
        <f t="shared" si="2"/>
        <v>0.65934065934065933</v>
      </c>
      <c r="O63" s="70">
        <f t="shared" si="1"/>
        <v>169</v>
      </c>
      <c r="P63" s="70" t="s">
        <v>237</v>
      </c>
      <c r="Q63" s="85" t="s">
        <v>342</v>
      </c>
      <c r="R63" s="72" t="s">
        <v>438</v>
      </c>
      <c r="S63" s="71"/>
    </row>
    <row r="64" spans="1:19" s="73" customFormat="1" ht="15" customHeight="1" x14ac:dyDescent="0.3">
      <c r="A64" s="64">
        <v>8</v>
      </c>
      <c r="B64" s="64">
        <v>69</v>
      </c>
      <c r="C64" s="64">
        <v>278</v>
      </c>
      <c r="D64" s="78" t="s">
        <v>205</v>
      </c>
      <c r="E64" s="66" t="s">
        <v>206</v>
      </c>
      <c r="F64" s="83">
        <v>1</v>
      </c>
      <c r="G64" s="83">
        <v>1</v>
      </c>
      <c r="H64" s="83">
        <v>1</v>
      </c>
      <c r="I64" s="83">
        <v>1</v>
      </c>
      <c r="J64" s="84">
        <v>1</v>
      </c>
      <c r="K64" s="27">
        <v>1</v>
      </c>
      <c r="L64" s="83">
        <v>0.5</v>
      </c>
      <c r="M64" s="78" t="s">
        <v>343</v>
      </c>
      <c r="N64" s="69">
        <f t="shared" si="2"/>
        <v>0.5</v>
      </c>
      <c r="O64" s="70">
        <f t="shared" si="1"/>
        <v>188</v>
      </c>
      <c r="P64" s="70" t="s">
        <v>237</v>
      </c>
      <c r="Q64" s="71" t="s">
        <v>344</v>
      </c>
      <c r="R64" s="72" t="s">
        <v>438</v>
      </c>
      <c r="S64" s="71"/>
    </row>
    <row r="65" spans="1:23" s="73" customFormat="1" ht="15" customHeight="1" x14ac:dyDescent="0.3">
      <c r="A65" s="64">
        <v>8</v>
      </c>
      <c r="B65" s="64">
        <v>69</v>
      </c>
      <c r="C65" s="64">
        <v>279</v>
      </c>
      <c r="D65" s="78" t="s">
        <v>207</v>
      </c>
      <c r="E65" s="66" t="s">
        <v>345</v>
      </c>
      <c r="F65" s="83">
        <v>0.1</v>
      </c>
      <c r="G65" s="83">
        <v>0.09</v>
      </c>
      <c r="H65" s="83">
        <v>0.1</v>
      </c>
      <c r="I65" s="83">
        <v>0.1</v>
      </c>
      <c r="J65" s="84">
        <v>0.1</v>
      </c>
      <c r="K65" s="27">
        <v>0.1</v>
      </c>
      <c r="L65" s="83">
        <v>0.44</v>
      </c>
      <c r="M65" s="78" t="s">
        <v>346</v>
      </c>
      <c r="N65" s="69">
        <f t="shared" si="2"/>
        <v>4.3999999999999995</v>
      </c>
      <c r="O65" s="70">
        <f t="shared" si="1"/>
        <v>185</v>
      </c>
      <c r="P65" s="70" t="s">
        <v>237</v>
      </c>
      <c r="Q65" s="71" t="s">
        <v>347</v>
      </c>
      <c r="R65" s="72" t="s">
        <v>438</v>
      </c>
      <c r="S65" s="71"/>
    </row>
    <row r="66" spans="1:23" s="132" customFormat="1" ht="15" customHeight="1" x14ac:dyDescent="0.3">
      <c r="A66" s="122">
        <v>8</v>
      </c>
      <c r="B66" s="122">
        <v>70</v>
      </c>
      <c r="C66" s="122">
        <v>283</v>
      </c>
      <c r="D66" s="123" t="s">
        <v>154</v>
      </c>
      <c r="E66" s="124" t="s">
        <v>206</v>
      </c>
      <c r="F66" s="144">
        <v>0.43</v>
      </c>
      <c r="G66" s="144">
        <v>0.43</v>
      </c>
      <c r="H66" s="144">
        <v>0.6</v>
      </c>
      <c r="I66" s="144">
        <v>0.8</v>
      </c>
      <c r="J66" s="145">
        <v>1</v>
      </c>
      <c r="K66" s="146">
        <v>1</v>
      </c>
      <c r="L66" s="144">
        <v>0.5</v>
      </c>
      <c r="M66" s="123" t="s">
        <v>348</v>
      </c>
      <c r="N66" s="128">
        <f t="shared" si="2"/>
        <v>0.83333333333333337</v>
      </c>
      <c r="O66" s="129">
        <f t="shared" si="1"/>
        <v>354</v>
      </c>
      <c r="P66" s="129" t="s">
        <v>237</v>
      </c>
      <c r="Q66" s="130" t="s">
        <v>349</v>
      </c>
      <c r="R66" s="131" t="s">
        <v>438</v>
      </c>
      <c r="S66" s="130"/>
    </row>
    <row r="67" spans="1:23" s="73" customFormat="1" ht="15" customHeight="1" x14ac:dyDescent="0.3">
      <c r="A67" s="64">
        <v>8</v>
      </c>
      <c r="B67" s="64">
        <v>71</v>
      </c>
      <c r="C67" s="64">
        <v>281</v>
      </c>
      <c r="D67" s="65" t="s">
        <v>218</v>
      </c>
      <c r="E67" s="66" t="s">
        <v>206</v>
      </c>
      <c r="F67" s="83">
        <v>0.6</v>
      </c>
      <c r="G67" s="83">
        <v>0.6</v>
      </c>
      <c r="H67" s="83">
        <v>0.75</v>
      </c>
      <c r="I67" s="83">
        <v>0.9</v>
      </c>
      <c r="J67" s="84">
        <v>1</v>
      </c>
      <c r="K67" s="27">
        <v>1</v>
      </c>
      <c r="L67" s="83">
        <v>0.65</v>
      </c>
      <c r="M67" s="65" t="s">
        <v>350</v>
      </c>
      <c r="N67" s="69">
        <f t="shared" si="2"/>
        <v>0.8666666666666667</v>
      </c>
      <c r="O67" s="70">
        <f t="shared" si="1"/>
        <v>466</v>
      </c>
      <c r="P67" s="70" t="s">
        <v>237</v>
      </c>
      <c r="Q67" s="71" t="s">
        <v>349</v>
      </c>
      <c r="R67" s="72" t="s">
        <v>438</v>
      </c>
      <c r="S67" s="71"/>
    </row>
    <row r="68" spans="1:23" s="73" customFormat="1" ht="15" customHeight="1" x14ac:dyDescent="0.3">
      <c r="A68" s="64">
        <v>8</v>
      </c>
      <c r="B68" s="64">
        <v>72</v>
      </c>
      <c r="C68" s="64">
        <v>282</v>
      </c>
      <c r="D68" s="65" t="s">
        <v>210</v>
      </c>
      <c r="E68" s="66" t="s">
        <v>209</v>
      </c>
      <c r="F68" s="83">
        <v>1</v>
      </c>
      <c r="G68" s="83">
        <v>0.99</v>
      </c>
      <c r="H68" s="83">
        <v>1</v>
      </c>
      <c r="I68" s="83">
        <v>1</v>
      </c>
      <c r="J68" s="84">
        <v>1</v>
      </c>
      <c r="K68" s="27">
        <v>1</v>
      </c>
      <c r="L68" s="83">
        <v>0.27</v>
      </c>
      <c r="M68" s="65" t="s">
        <v>351</v>
      </c>
      <c r="N68" s="69">
        <f t="shared" si="2"/>
        <v>0.27</v>
      </c>
      <c r="O68" s="70">
        <f t="shared" ref="O68:O74" si="3">+LEN(M68)</f>
        <v>206</v>
      </c>
      <c r="P68" s="70" t="s">
        <v>237</v>
      </c>
      <c r="Q68" s="105" t="s">
        <v>352</v>
      </c>
      <c r="R68" s="72" t="s">
        <v>438</v>
      </c>
      <c r="S68" s="71"/>
    </row>
    <row r="69" spans="1:23" s="73" customFormat="1" ht="15" customHeight="1" x14ac:dyDescent="0.3">
      <c r="A69" s="64">
        <v>8</v>
      </c>
      <c r="B69" s="64">
        <v>73</v>
      </c>
      <c r="C69" s="64">
        <v>280</v>
      </c>
      <c r="D69" s="65" t="s">
        <v>211</v>
      </c>
      <c r="E69" s="66" t="s">
        <v>206</v>
      </c>
      <c r="F69" s="74">
        <v>1</v>
      </c>
      <c r="G69" s="74">
        <v>1</v>
      </c>
      <c r="H69" s="74">
        <v>1</v>
      </c>
      <c r="I69" s="74">
        <v>1</v>
      </c>
      <c r="J69" s="75">
        <v>1</v>
      </c>
      <c r="K69" s="51">
        <v>1</v>
      </c>
      <c r="L69" s="74">
        <v>0.75</v>
      </c>
      <c r="M69" s="65" t="s">
        <v>353</v>
      </c>
      <c r="N69" s="74">
        <f t="shared" si="2"/>
        <v>0.75</v>
      </c>
      <c r="O69" s="70">
        <f t="shared" si="3"/>
        <v>429</v>
      </c>
      <c r="P69" s="70" t="s">
        <v>237</v>
      </c>
      <c r="Q69" s="71" t="s">
        <v>349</v>
      </c>
      <c r="R69" s="72" t="s">
        <v>438</v>
      </c>
      <c r="S69" s="71"/>
    </row>
    <row r="70" spans="1:23" s="73" customFormat="1" ht="15" customHeight="1" x14ac:dyDescent="0.3">
      <c r="A70" s="64">
        <v>8</v>
      </c>
      <c r="B70" s="64">
        <v>74</v>
      </c>
      <c r="C70" s="64">
        <v>284</v>
      </c>
      <c r="D70" s="65" t="s">
        <v>212</v>
      </c>
      <c r="E70" s="66" t="s">
        <v>354</v>
      </c>
      <c r="F70" s="83">
        <v>0.9</v>
      </c>
      <c r="G70" s="83">
        <v>0.94</v>
      </c>
      <c r="H70" s="83">
        <v>0.9</v>
      </c>
      <c r="I70" s="83">
        <v>0.9</v>
      </c>
      <c r="J70" s="84">
        <v>0.9</v>
      </c>
      <c r="K70" s="27">
        <v>0.9</v>
      </c>
      <c r="L70" s="83">
        <v>0.43</v>
      </c>
      <c r="M70" s="65" t="s">
        <v>355</v>
      </c>
      <c r="N70" s="69">
        <f t="shared" si="2"/>
        <v>0.47777777777777775</v>
      </c>
      <c r="O70" s="70">
        <f t="shared" si="3"/>
        <v>1434</v>
      </c>
      <c r="P70" s="70" t="s">
        <v>237</v>
      </c>
      <c r="Q70" s="102" t="s">
        <v>356</v>
      </c>
      <c r="R70" s="72" t="s">
        <v>438</v>
      </c>
      <c r="S70" s="71"/>
    </row>
    <row r="71" spans="1:23" s="73" customFormat="1" ht="15" customHeight="1" x14ac:dyDescent="0.3">
      <c r="A71" s="64">
        <v>8</v>
      </c>
      <c r="B71" s="64">
        <v>74</v>
      </c>
      <c r="C71" s="64">
        <v>285</v>
      </c>
      <c r="D71" s="65" t="s">
        <v>213</v>
      </c>
      <c r="E71" s="66" t="s">
        <v>354</v>
      </c>
      <c r="F71" s="79">
        <v>0.8</v>
      </c>
      <c r="G71" s="79">
        <v>0.94</v>
      </c>
      <c r="H71" s="79">
        <v>0.8</v>
      </c>
      <c r="I71" s="79">
        <v>0.8</v>
      </c>
      <c r="J71" s="80">
        <v>0.8</v>
      </c>
      <c r="K71" s="27">
        <v>0.8</v>
      </c>
      <c r="L71" s="79">
        <v>0.96</v>
      </c>
      <c r="M71" s="65" t="s">
        <v>357</v>
      </c>
      <c r="N71" s="81">
        <f t="shared" si="2"/>
        <v>1.2</v>
      </c>
      <c r="O71" s="70">
        <f t="shared" si="3"/>
        <v>375</v>
      </c>
      <c r="P71" s="70" t="s">
        <v>237</v>
      </c>
      <c r="Q71" s="71" t="s">
        <v>356</v>
      </c>
      <c r="R71" s="72" t="s">
        <v>438</v>
      </c>
      <c r="S71" s="71"/>
    </row>
    <row r="72" spans="1:23" s="73" customFormat="1" ht="15" customHeight="1" x14ac:dyDescent="0.3">
      <c r="A72" s="64">
        <v>8</v>
      </c>
      <c r="B72" s="64">
        <v>75</v>
      </c>
      <c r="C72" s="64">
        <v>286</v>
      </c>
      <c r="D72" s="65" t="s">
        <v>214</v>
      </c>
      <c r="E72" s="66" t="s">
        <v>358</v>
      </c>
      <c r="F72" s="69">
        <v>0.91</v>
      </c>
      <c r="G72" s="69">
        <v>0.91</v>
      </c>
      <c r="H72" s="69">
        <v>0.92</v>
      </c>
      <c r="I72" s="69">
        <v>0.94</v>
      </c>
      <c r="J72" s="106">
        <v>0.96</v>
      </c>
      <c r="K72" s="27">
        <v>0.96</v>
      </c>
      <c r="L72" s="69">
        <v>0.96</v>
      </c>
      <c r="M72" s="65" t="s">
        <v>359</v>
      </c>
      <c r="N72" s="69">
        <f t="shared" si="2"/>
        <v>1.0434782608695652</v>
      </c>
      <c r="O72" s="70">
        <f t="shared" si="3"/>
        <v>66</v>
      </c>
      <c r="P72" s="70" t="s">
        <v>237</v>
      </c>
      <c r="Q72" s="71" t="s">
        <v>360</v>
      </c>
      <c r="R72" s="72" t="s">
        <v>438</v>
      </c>
      <c r="S72" s="71"/>
    </row>
    <row r="73" spans="1:23" s="73" customFormat="1" ht="15" customHeight="1" x14ac:dyDescent="0.3">
      <c r="A73" s="64">
        <v>8</v>
      </c>
      <c r="B73" s="64">
        <v>76</v>
      </c>
      <c r="C73" s="64">
        <v>287</v>
      </c>
      <c r="D73" s="65" t="s">
        <v>215</v>
      </c>
      <c r="E73" s="66" t="s">
        <v>361</v>
      </c>
      <c r="F73" s="67">
        <v>2</v>
      </c>
      <c r="G73" s="67">
        <v>2</v>
      </c>
      <c r="H73" s="67">
        <v>4</v>
      </c>
      <c r="I73" s="67">
        <v>6</v>
      </c>
      <c r="J73" s="68">
        <v>7</v>
      </c>
      <c r="K73" s="48">
        <v>7</v>
      </c>
      <c r="L73" s="67">
        <v>3</v>
      </c>
      <c r="M73" s="65" t="s">
        <v>362</v>
      </c>
      <c r="N73" s="69">
        <f t="shared" si="2"/>
        <v>0.75</v>
      </c>
      <c r="O73" s="70">
        <f t="shared" si="3"/>
        <v>180</v>
      </c>
      <c r="P73" s="70" t="s">
        <v>237</v>
      </c>
      <c r="Q73" s="71" t="s">
        <v>363</v>
      </c>
      <c r="R73" s="72" t="s">
        <v>438</v>
      </c>
      <c r="S73" s="71"/>
    </row>
    <row r="74" spans="1:23" s="73" customFormat="1" ht="15" customHeight="1" thickBot="1" x14ac:dyDescent="0.35">
      <c r="A74" s="64">
        <v>8</v>
      </c>
      <c r="B74" s="64">
        <v>77</v>
      </c>
      <c r="C74" s="64">
        <v>288</v>
      </c>
      <c r="D74" s="107" t="s">
        <v>217</v>
      </c>
      <c r="E74" s="108" t="s">
        <v>216</v>
      </c>
      <c r="F74" s="109">
        <v>0.78</v>
      </c>
      <c r="G74" s="109">
        <v>0.89659999999999995</v>
      </c>
      <c r="H74" s="109">
        <v>0.8</v>
      </c>
      <c r="I74" s="109">
        <v>0.83</v>
      </c>
      <c r="J74" s="110">
        <v>0.85</v>
      </c>
      <c r="K74" s="32">
        <v>0.85</v>
      </c>
      <c r="L74" s="109">
        <v>1</v>
      </c>
      <c r="M74" s="107" t="s">
        <v>364</v>
      </c>
      <c r="N74" s="111">
        <f t="shared" si="2"/>
        <v>1.25</v>
      </c>
      <c r="O74" s="70">
        <f t="shared" si="3"/>
        <v>232</v>
      </c>
      <c r="P74" s="70" t="s">
        <v>237</v>
      </c>
      <c r="Q74" s="71" t="s">
        <v>238</v>
      </c>
      <c r="R74" s="72" t="s">
        <v>438</v>
      </c>
      <c r="S74" s="71"/>
    </row>
    <row r="77" spans="1:23" x14ac:dyDescent="0.25">
      <c r="D77" s="112"/>
      <c r="E77" s="34"/>
      <c r="F77" s="34"/>
    </row>
    <row r="78" spans="1:23" s="33" customFormat="1" ht="15.6" x14ac:dyDescent="0.25">
      <c r="A78" s="53" t="s">
        <v>227</v>
      </c>
      <c r="B78" s="53" t="s">
        <v>365</v>
      </c>
      <c r="C78" s="52"/>
      <c r="D78" s="114"/>
      <c r="L78" s="115"/>
      <c r="M78" s="115"/>
      <c r="N78" s="116"/>
      <c r="O78" s="52"/>
      <c r="P78" s="52"/>
      <c r="Q78" s="52"/>
      <c r="R78" s="113"/>
      <c r="S78" s="52"/>
      <c r="T78" s="52"/>
      <c r="U78" s="52"/>
      <c r="V78" s="52"/>
      <c r="W78" s="52"/>
    </row>
    <row r="79" spans="1:23" s="33" customFormat="1" ht="15.6" x14ac:dyDescent="0.25">
      <c r="A79" s="117">
        <v>1</v>
      </c>
      <c r="B79" s="118">
        <f>+COUNTIF($A$2:$A$74,$A79)</f>
        <v>8</v>
      </c>
      <c r="C79" s="52"/>
      <c r="D79" s="47"/>
      <c r="L79" s="119"/>
      <c r="M79" s="115"/>
      <c r="N79" s="115"/>
      <c r="O79" s="52"/>
      <c r="P79" s="52"/>
      <c r="Q79" s="52"/>
      <c r="R79" s="113"/>
      <c r="S79" s="52"/>
      <c r="T79" s="52"/>
      <c r="U79" s="52"/>
      <c r="V79" s="52"/>
      <c r="W79" s="52"/>
    </row>
    <row r="80" spans="1:23" ht="15.6" x14ac:dyDescent="0.25">
      <c r="A80" s="117">
        <v>2</v>
      </c>
      <c r="B80" s="118">
        <f t="shared" ref="B80:B86" si="4">+COUNTIF($A$2:$A$74,$A80)</f>
        <v>9</v>
      </c>
      <c r="N80" s="115"/>
    </row>
    <row r="81" spans="1:2" ht="15.6" x14ac:dyDescent="0.25">
      <c r="A81" s="117">
        <v>3</v>
      </c>
      <c r="B81" s="118">
        <f t="shared" si="4"/>
        <v>15</v>
      </c>
    </row>
    <row r="82" spans="1:2" ht="15.6" x14ac:dyDescent="0.25">
      <c r="A82" s="117">
        <v>4</v>
      </c>
      <c r="B82" s="118">
        <f t="shared" si="4"/>
        <v>3</v>
      </c>
    </row>
    <row r="83" spans="1:2" ht="15.6" x14ac:dyDescent="0.25">
      <c r="A83" s="117">
        <v>5</v>
      </c>
      <c r="B83" s="118">
        <f t="shared" si="4"/>
        <v>5</v>
      </c>
    </row>
    <row r="84" spans="1:2" ht="15.6" x14ac:dyDescent="0.25">
      <c r="A84" s="117">
        <v>6</v>
      </c>
      <c r="B84" s="118">
        <f t="shared" si="4"/>
        <v>10</v>
      </c>
    </row>
    <row r="85" spans="1:2" ht="15.6" x14ac:dyDescent="0.25">
      <c r="A85" s="117">
        <v>7</v>
      </c>
      <c r="B85" s="118">
        <f t="shared" si="4"/>
        <v>10</v>
      </c>
    </row>
    <row r="86" spans="1:2" ht="15.6" x14ac:dyDescent="0.25">
      <c r="A86" s="117">
        <v>8</v>
      </c>
      <c r="B86" s="118">
        <f t="shared" si="4"/>
        <v>12</v>
      </c>
    </row>
    <row r="87" spans="1:2" x14ac:dyDescent="0.3">
      <c r="A87" s="120" t="s">
        <v>366</v>
      </c>
      <c r="B87" s="121">
        <f>+SUM(B79:B86)</f>
        <v>72</v>
      </c>
    </row>
    <row r="88" spans="1:2" x14ac:dyDescent="0.3">
      <c r="A88"/>
    </row>
    <row r="89" spans="1:2" x14ac:dyDescent="0.3">
      <c r="A89"/>
    </row>
    <row r="90" spans="1:2" x14ac:dyDescent="0.3">
      <c r="A90"/>
    </row>
    <row r="91" spans="1:2" x14ac:dyDescent="0.3">
      <c r="A91"/>
    </row>
    <row r="92" spans="1:2" x14ac:dyDescent="0.3">
      <c r="A92"/>
    </row>
    <row r="93" spans="1:2" x14ac:dyDescent="0.3">
      <c r="A93"/>
    </row>
    <row r="94" spans="1:2" x14ac:dyDescent="0.3">
      <c r="A94"/>
    </row>
    <row r="95" spans="1:2" x14ac:dyDescent="0.3">
      <c r="A95"/>
    </row>
    <row r="96" spans="1:2"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S74" xr:uid="{00000000-0009-0000-0000-000008000000}"/>
  <conditionalFormatting sqref="C1:C1048576">
    <cfRule type="duplicateValues" dxfId="4" priority="2"/>
  </conditionalFormatting>
  <conditionalFormatting sqref="O2:O74">
    <cfRule type="cellIs" dxfId="3"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H7EN5MXTHQNV-1281-11</_dlc_DocId>
    <_dlc_DocIdUrl xmlns="ae9388c0-b1e2-40ea-b6a8-c51c7913cbd2">
      <Url>https://www.mincultura.gov.co/ministerio/oficinas-y-grupos/oficina%20asesora%20de%20planeacion/planeacion%20estrategica/_layouts/15/DocIdRedir.aspx?ID=H7EN5MXTHQNV-1281-11</Url>
      <Description>H7EN5MXTHQNV-1281-11</Description>
    </_dlc_DocIdUrl>
  </documentManagement>
</p:properties>
</file>

<file path=customXml/itemProps1.xml><?xml version="1.0" encoding="utf-8"?>
<ds:datastoreItem xmlns:ds="http://schemas.openxmlformats.org/officeDocument/2006/customXml" ds:itemID="{0CDE2DD8-011B-4707-B908-DD47798BFD18}"/>
</file>

<file path=customXml/itemProps2.xml><?xml version="1.0" encoding="utf-8"?>
<ds:datastoreItem xmlns:ds="http://schemas.openxmlformats.org/officeDocument/2006/customXml" ds:itemID="{44979E23-AA5E-4D32-B8CB-5F6ADD40200E}"/>
</file>

<file path=customXml/itemProps3.xml><?xml version="1.0" encoding="utf-8"?>
<ds:datastoreItem xmlns:ds="http://schemas.openxmlformats.org/officeDocument/2006/customXml" ds:itemID="{6F61F941-B955-4D88-98C6-2A18EEC0DE8D}"/>
</file>

<file path=customXml/itemProps4.xml><?xml version="1.0" encoding="utf-8"?>
<ds:datastoreItem xmlns:ds="http://schemas.openxmlformats.org/officeDocument/2006/customXml" ds:itemID="{5EECCEC1-8134-40F1-AB43-C9D563F454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Objetivo (1)</vt:lpstr>
      <vt:lpstr>Objetivo (2)</vt:lpstr>
      <vt:lpstr>Objetivo (3)</vt:lpstr>
      <vt:lpstr>Objetivo (4)</vt:lpstr>
      <vt:lpstr>Objetivo (5)</vt:lpstr>
      <vt:lpstr>Objetivo (6)</vt:lpstr>
      <vt:lpstr>Objetivo (7)</vt:lpstr>
      <vt:lpstr>Carga SIG 1er.T</vt:lpstr>
      <vt:lpstr>Carga SIG 2do.T</vt:lpstr>
      <vt:lpstr>Carga SIG 4to.T</vt:lpstr>
      <vt:lpstr>'Carga SIG 1er.T'!Área_de_impresión</vt:lpstr>
      <vt:lpstr>'Carga SIG 2do.T'!Área_de_impresión</vt:lpstr>
      <vt:lpstr>'Carga SIG 4to.T'!Área_de_impresión</vt:lpstr>
      <vt:lpstr>'Carga SIG 1er.T'!Títulos_a_imprimir</vt:lpstr>
      <vt:lpstr>'Carga SIG 2do.T'!Títulos_a_imprimir</vt:lpstr>
      <vt:lpstr>'Carga SIG 4to.T'!Títulos_a_imprimir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Alberto Aviles Barragán</dc:creator>
  <cp:lastModifiedBy>Juliana Zamora</cp:lastModifiedBy>
  <dcterms:created xsi:type="dcterms:W3CDTF">2019-01-31T16:29:39Z</dcterms:created>
  <dcterms:modified xsi:type="dcterms:W3CDTF">2021-06-18T12:39:49Z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d5cb30e3-dca9-4063-b2f8-9f7b8ace7590</vt:lpwstr>
  </property>
</Properties>
</file>