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d.docs.live.net/f93b6e0e3644d0bb/Documentos/"/>
    </mc:Choice>
  </mc:AlternateContent>
  <xr:revisionPtr revIDLastSave="638" documentId="8_{4D4E0E45-8EB9-4952-A5EC-F05F5C62696C}" xr6:coauthVersionLast="47" xr6:coauthVersionMax="47" xr10:uidLastSave="{88E06357-E64A-4486-BD9F-36F0F5579991}"/>
  <bookViews>
    <workbookView xWindow="-108" yWindow="-108" windowWidth="23256" windowHeight="12576" tabRatio="940" firstSheet="3" activeTab="3" xr2:uid="{00000000-000D-0000-FFFF-FFFF00000000}"/>
  </bookViews>
  <sheets>
    <sheet name="PEI_2019" sheetId="8" state="hidden" r:id="rId1"/>
    <sheet name="Tbla" sheetId="10" state="hidden" r:id="rId2"/>
    <sheet name="Plan_Estrategico_Institucio_(0)" sheetId="11" state="hidden" r:id="rId3"/>
    <sheet name="PEI 2019-2022" sheetId="24" r:id="rId4"/>
  </sheets>
  <definedNames>
    <definedName name="_xlnm._FilterDatabase" localSheetId="3" hidden="1">'PEI 2019-2022'!$A$4:$AC$77</definedName>
    <definedName name="_xlnm._FilterDatabase" localSheetId="2" hidden="1">'Plan_Estrategico_Institucio_(0)'!$A$4:$W$77</definedName>
    <definedName name="_xlnm.Print_Area" localSheetId="3">'PEI 2019-2022'!$A$1:$Y$77</definedName>
    <definedName name="_xlnm.Print_Area" localSheetId="2">'Plan_Estrategico_Institucio_(0)'!$A$1:$R$83</definedName>
    <definedName name="kronos_MCSIG_PPP" localSheetId="0" hidden="1">PEI_2019!$A$1:$L$77</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3">'PEI 2019-2022'!$4:$4</definedName>
    <definedName name="_xlnm.Print_Titles" localSheetId="2">'Plan_Estrategico_Institucio_(0)'!$4:$4</definedName>
  </definedNames>
  <calcPr calcId="191029"/>
  <pivotCaches>
    <pivotCache cacheId="0" r:id="rId5"/>
  </pivotCache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3" i="24" l="1"/>
  <c r="V13" i="24"/>
  <c r="W13" i="24" s="1"/>
  <c r="U39" i="24"/>
  <c r="U56" i="24"/>
  <c r="W56" i="24"/>
  <c r="U76" i="24" l="1"/>
  <c r="W76" i="24"/>
  <c r="U75" i="24"/>
  <c r="V75" i="24"/>
  <c r="W75" i="24" s="1"/>
  <c r="U74" i="24" l="1"/>
  <c r="V74" i="24"/>
  <c r="W74" i="24" s="1"/>
  <c r="W73" i="24"/>
  <c r="U73" i="24"/>
  <c r="W72" i="24"/>
  <c r="U72" i="24"/>
  <c r="U71" i="24"/>
  <c r="W71" i="24"/>
  <c r="W70" i="24"/>
  <c r="U70" i="24"/>
  <c r="W68" i="24"/>
  <c r="U68" i="24"/>
  <c r="U69" i="24"/>
  <c r="V69" i="24"/>
  <c r="W69" i="24" s="1"/>
  <c r="W65" i="24"/>
  <c r="U65" i="24"/>
  <c r="V65" i="24"/>
  <c r="U64" i="24"/>
  <c r="U62" i="24"/>
  <c r="V62" i="24"/>
  <c r="W62" i="24" s="1"/>
  <c r="U58" i="24"/>
  <c r="Q58" i="24"/>
  <c r="V58" i="24" s="1"/>
  <c r="W58" i="24" s="1"/>
  <c r="U61" i="24"/>
  <c r="W59" i="24"/>
  <c r="W63" i="24"/>
  <c r="U63" i="24"/>
  <c r="U57" i="24"/>
  <c r="V57" i="24"/>
  <c r="W57" i="24" s="1"/>
  <c r="U55" i="24"/>
  <c r="V55" i="24"/>
  <c r="W55" i="24" s="1"/>
  <c r="U53" i="24"/>
  <c r="U24" i="24"/>
  <c r="U28" i="24"/>
  <c r="U29" i="24"/>
  <c r="U40" i="24"/>
  <c r="U45" i="24"/>
  <c r="U52" i="24"/>
  <c r="V53" i="24"/>
  <c r="W53" i="24" s="1"/>
  <c r="W52" i="24"/>
  <c r="U51" i="24"/>
  <c r="U49" i="24"/>
  <c r="W47" i="24" l="1"/>
  <c r="W46" i="24" l="1"/>
  <c r="W45" i="24"/>
  <c r="U46" i="24"/>
  <c r="U34" i="24"/>
  <c r="V40" i="24"/>
  <c r="W40" i="24" s="1"/>
  <c r="V39" i="24" l="1"/>
  <c r="W39" i="24" s="1"/>
  <c r="U37" i="24"/>
  <c r="V37" i="24"/>
  <c r="W37" i="24" s="1"/>
  <c r="U33" i="24"/>
  <c r="V33" i="24"/>
  <c r="W33" i="24" s="1"/>
  <c r="V25" i="24"/>
  <c r="W25" i="24" s="1"/>
  <c r="V29" i="24"/>
  <c r="W29" i="24" s="1"/>
  <c r="V28" i="24" l="1"/>
  <c r="W28" i="24" s="1"/>
  <c r="V24" i="24"/>
  <c r="W24" i="24" s="1"/>
  <c r="V21" i="24"/>
  <c r="W21" i="24" s="1"/>
  <c r="V17" i="24"/>
  <c r="W17" i="24" s="1"/>
  <c r="V16" i="24"/>
  <c r="W16" i="24" s="1"/>
  <c r="V14" i="24"/>
  <c r="W14" i="24" s="1"/>
  <c r="V12" i="24"/>
  <c r="W12" i="24" s="1"/>
  <c r="V11" i="24"/>
  <c r="W11" i="24" s="1"/>
  <c r="V8" i="24"/>
  <c r="W8" i="24" s="1"/>
  <c r="V6" i="24"/>
  <c r="U20" i="24"/>
  <c r="U19" i="24"/>
  <c r="Q10" i="24"/>
  <c r="V10" i="24" s="1"/>
  <c r="W10" i="24" s="1"/>
  <c r="W66" i="24"/>
  <c r="P87" i="24" s="1"/>
  <c r="W67" i="24"/>
  <c r="W6" i="24"/>
  <c r="U6" i="24"/>
  <c r="U25" i="24"/>
  <c r="U21" i="24"/>
  <c r="U17" i="24"/>
  <c r="U16" i="24"/>
  <c r="U12" i="24"/>
  <c r="U10" i="24"/>
  <c r="U7" i="24"/>
  <c r="U8" i="24" l="1"/>
  <c r="U14" i="24"/>
  <c r="U67" i="24" l="1"/>
  <c r="U66" i="24"/>
  <c r="Q76" i="24"/>
  <c r="R76" i="24" s="1"/>
  <c r="P76" i="24"/>
  <c r="Q75" i="24"/>
  <c r="R75" i="24" s="1"/>
  <c r="P75" i="24"/>
  <c r="Q74" i="24"/>
  <c r="R74" i="24" s="1"/>
  <c r="P74" i="24"/>
  <c r="Q73" i="24"/>
  <c r="R73" i="24" s="1"/>
  <c r="P73" i="24"/>
  <c r="Q72" i="24"/>
  <c r="R72" i="24" s="1"/>
  <c r="P72" i="24"/>
  <c r="Q71" i="24"/>
  <c r="R71" i="24" s="1"/>
  <c r="P71" i="24"/>
  <c r="Q70" i="24"/>
  <c r="R70" i="24" s="1"/>
  <c r="P70" i="24"/>
  <c r="Q69" i="24"/>
  <c r="R69" i="24" s="1"/>
  <c r="P69" i="24"/>
  <c r="Q68" i="24"/>
  <c r="R68" i="24" s="1"/>
  <c r="P68" i="24"/>
  <c r="Q67" i="24"/>
  <c r="R67" i="24" s="1"/>
  <c r="P67" i="24"/>
  <c r="Q66" i="24"/>
  <c r="R66" i="24" s="1"/>
  <c r="P66" i="24"/>
  <c r="Q65" i="24"/>
  <c r="R65" i="24" s="1"/>
  <c r="P65" i="24"/>
  <c r="Q64" i="24"/>
  <c r="P64" i="24"/>
  <c r="Q63" i="24"/>
  <c r="R63" i="24" s="1"/>
  <c r="P63" i="24"/>
  <c r="Q62" i="24"/>
  <c r="R62" i="24" s="1"/>
  <c r="P62" i="24"/>
  <c r="Q61" i="24"/>
  <c r="P61" i="24"/>
  <c r="Q60" i="24"/>
  <c r="R60" i="24" s="1"/>
  <c r="P60" i="24"/>
  <c r="R59" i="24"/>
  <c r="R58" i="24"/>
  <c r="P58" i="24"/>
  <c r="Q57" i="24"/>
  <c r="R57" i="24" s="1"/>
  <c r="P57" i="24"/>
  <c r="Q56" i="24"/>
  <c r="R56" i="24" s="1"/>
  <c r="P56" i="24"/>
  <c r="Q55" i="24"/>
  <c r="R55" i="24" s="1"/>
  <c r="P55" i="24"/>
  <c r="Q54" i="24"/>
  <c r="P54" i="24"/>
  <c r="Q53" i="24"/>
  <c r="R53" i="24" s="1"/>
  <c r="P53" i="24"/>
  <c r="Q52" i="24"/>
  <c r="R52" i="24" s="1"/>
  <c r="P52" i="24"/>
  <c r="Q51" i="24"/>
  <c r="P51" i="24"/>
  <c r="Q50" i="24"/>
  <c r="R50" i="24" s="1"/>
  <c r="P50" i="24"/>
  <c r="Q49" i="24"/>
  <c r="R49" i="24" s="1"/>
  <c r="P49" i="24"/>
  <c r="Q48" i="24"/>
  <c r="P48" i="24"/>
  <c r="Q47" i="24"/>
  <c r="R47" i="24" s="1"/>
  <c r="P47" i="24"/>
  <c r="Q46" i="24"/>
  <c r="R46" i="24" s="1"/>
  <c r="P46" i="24"/>
  <c r="Q45" i="24"/>
  <c r="R45" i="24" s="1"/>
  <c r="P45" i="24"/>
  <c r="Q44" i="24"/>
  <c r="P44" i="24"/>
  <c r="Q43" i="24"/>
  <c r="P43" i="24"/>
  <c r="Q42" i="24"/>
  <c r="P42" i="24"/>
  <c r="Q40" i="24"/>
  <c r="R40" i="24" s="1"/>
  <c r="P40" i="24"/>
  <c r="Q39" i="24"/>
  <c r="R39" i="24" s="1"/>
  <c r="P39" i="24"/>
  <c r="Q38" i="24"/>
  <c r="P38" i="24"/>
  <c r="Q37" i="24"/>
  <c r="R37" i="24" s="1"/>
  <c r="P37" i="24"/>
  <c r="Q36" i="24"/>
  <c r="P36" i="24"/>
  <c r="Q35" i="24"/>
  <c r="P35" i="24"/>
  <c r="Q34" i="24"/>
  <c r="P34" i="24"/>
  <c r="Q33" i="24"/>
  <c r="R33" i="24" s="1"/>
  <c r="P33" i="24"/>
  <c r="Q32" i="24"/>
  <c r="Q31" i="24"/>
  <c r="P31" i="24"/>
  <c r="Q30" i="24"/>
  <c r="P30" i="24"/>
  <c r="Q29" i="24"/>
  <c r="R29" i="24" s="1"/>
  <c r="P29" i="24"/>
  <c r="Q28" i="24"/>
  <c r="R28" i="24" s="1"/>
  <c r="P28" i="24"/>
  <c r="Q27" i="24"/>
  <c r="P27" i="24"/>
  <c r="Q26" i="24"/>
  <c r="P26" i="24"/>
  <c r="Q25" i="24"/>
  <c r="R25" i="24" s="1"/>
  <c r="P25" i="24"/>
  <c r="Q24" i="24"/>
  <c r="R24" i="24" s="1"/>
  <c r="P24" i="24"/>
  <c r="Q23" i="24"/>
  <c r="R23" i="24" s="1"/>
  <c r="P23" i="24"/>
  <c r="Q22" i="24"/>
  <c r="R22" i="24" s="1"/>
  <c r="P22" i="24"/>
  <c r="Q21" i="24"/>
  <c r="R21" i="24" s="1"/>
  <c r="P21" i="24"/>
  <c r="Q20" i="24"/>
  <c r="V20" i="24" s="1"/>
  <c r="W20" i="24" s="1"/>
  <c r="P20" i="24"/>
  <c r="Q19" i="24"/>
  <c r="P19" i="24"/>
  <c r="Q18" i="24"/>
  <c r="P18" i="24"/>
  <c r="U18" i="24" s="1"/>
  <c r="Q17" i="24"/>
  <c r="R17" i="24" s="1"/>
  <c r="P17" i="24"/>
  <c r="Q16" i="24"/>
  <c r="R16" i="24" s="1"/>
  <c r="P16" i="24"/>
  <c r="Q15" i="24"/>
  <c r="V15" i="24" s="1"/>
  <c r="W15" i="24" s="1"/>
  <c r="P15" i="24"/>
  <c r="Q14" i="24"/>
  <c r="R14" i="24" s="1"/>
  <c r="P14" i="24"/>
  <c r="Q13" i="24"/>
  <c r="R13" i="24" s="1"/>
  <c r="P13" i="24"/>
  <c r="Q12" i="24"/>
  <c r="R12" i="24" s="1"/>
  <c r="P12" i="24"/>
  <c r="R11" i="24"/>
  <c r="P11" i="24"/>
  <c r="P10" i="24"/>
  <c r="Q9" i="24"/>
  <c r="R9" i="24" s="1"/>
  <c r="P9" i="24"/>
  <c r="Q7" i="24"/>
  <c r="V7" i="24" s="1"/>
  <c r="W7" i="24" s="1"/>
  <c r="P7" i="24"/>
  <c r="Q6" i="24"/>
  <c r="R6" i="24" s="1"/>
  <c r="P6" i="24"/>
  <c r="R36" i="24" l="1"/>
  <c r="T36" i="24"/>
  <c r="R42" i="24"/>
  <c r="T42" i="24"/>
  <c r="R54" i="24"/>
  <c r="T54" i="24"/>
  <c r="R44" i="24"/>
  <c r="T44" i="24"/>
  <c r="R48" i="24"/>
  <c r="T48" i="24"/>
  <c r="R32" i="24"/>
  <c r="U32" i="24" s="1"/>
  <c r="V32" i="24"/>
  <c r="W32" i="24" s="1"/>
  <c r="P83" i="24"/>
  <c r="R34" i="24"/>
  <c r="V34" i="24"/>
  <c r="W34" i="24" s="1"/>
  <c r="R38" i="24"/>
  <c r="T38" i="24"/>
  <c r="R51" i="24"/>
  <c r="V51" i="24"/>
  <c r="W51" i="24" s="1"/>
  <c r="R18" i="24"/>
  <c r="V18" i="24"/>
  <c r="W18" i="24" s="1"/>
  <c r="R64" i="24"/>
  <c r="V64" i="24"/>
  <c r="W64" i="24" s="1"/>
  <c r="R35" i="24"/>
  <c r="T35" i="24"/>
  <c r="R19" i="24"/>
  <c r="V19" i="24"/>
  <c r="W19" i="24" s="1"/>
  <c r="R31" i="24"/>
  <c r="T31" i="24"/>
  <c r="R61" i="24"/>
  <c r="V61" i="24"/>
  <c r="W61" i="24" s="1"/>
  <c r="R15" i="24"/>
  <c r="R20" i="24"/>
  <c r="R7" i="24"/>
  <c r="R10" i="24"/>
  <c r="R30" i="24"/>
  <c r="T30" i="24"/>
  <c r="V30" i="24" s="1"/>
  <c r="W30" i="24" s="1"/>
  <c r="R27" i="24"/>
  <c r="T27" i="24"/>
  <c r="V27" i="24" s="1"/>
  <c r="W27" i="24" s="1"/>
  <c r="R26" i="24"/>
  <c r="T26" i="24"/>
  <c r="R43" i="24"/>
  <c r="T43" i="24"/>
  <c r="T23" i="24"/>
  <c r="V23" i="24" s="1"/>
  <c r="W23" i="24" s="1"/>
  <c r="T60" i="24"/>
  <c r="T22" i="24"/>
  <c r="V22" i="24" s="1"/>
  <c r="W22" i="24" s="1"/>
  <c r="T9" i="24"/>
  <c r="V9" i="24" s="1"/>
  <c r="W9" i="24" s="1"/>
  <c r="P80" i="24" s="1"/>
  <c r="T47" i="24"/>
  <c r="P81" i="24" l="1"/>
  <c r="W54" i="24"/>
  <c r="U54" i="24"/>
  <c r="V54" i="24"/>
  <c r="V43" i="24"/>
  <c r="W43" i="24" s="1"/>
  <c r="U43" i="24"/>
  <c r="U42" i="24"/>
  <c r="V42" i="24"/>
  <c r="W42" i="24" s="1"/>
  <c r="U48" i="24"/>
  <c r="V48" i="24"/>
  <c r="W48" i="24" s="1"/>
  <c r="P85" i="24" s="1"/>
  <c r="V38" i="24"/>
  <c r="W38" i="24" s="1"/>
  <c r="U38" i="24"/>
  <c r="U36" i="24"/>
  <c r="V36" i="24"/>
  <c r="W36" i="24" s="1"/>
  <c r="U60" i="24"/>
  <c r="V60" i="24"/>
  <c r="W60" i="24" s="1"/>
  <c r="P86" i="24" s="1"/>
  <c r="V31" i="24"/>
  <c r="W31" i="24" s="1"/>
  <c r="U31" i="24"/>
  <c r="V26" i="24"/>
  <c r="W26" i="24" s="1"/>
  <c r="U26" i="24"/>
  <c r="U35" i="24"/>
  <c r="V35" i="24"/>
  <c r="W35" i="24" s="1"/>
  <c r="V44" i="24"/>
  <c r="W44" i="24" s="1"/>
  <c r="U44" i="24"/>
  <c r="U47" i="24"/>
  <c r="U9" i="24"/>
  <c r="U30" i="24"/>
  <c r="U27" i="24"/>
  <c r="U23" i="24"/>
  <c r="U22" i="24"/>
  <c r="O38" i="11"/>
  <c r="O76" i="11"/>
  <c r="O70" i="11"/>
  <c r="O65" i="11"/>
  <c r="O64" i="11"/>
  <c r="O63" i="11"/>
  <c r="O62" i="11"/>
  <c r="O61" i="11"/>
  <c r="O60" i="11"/>
  <c r="O58" i="11"/>
  <c r="O56" i="11"/>
  <c r="O55" i="11"/>
  <c r="O54" i="11"/>
  <c r="O53" i="11"/>
  <c r="O52" i="11"/>
  <c r="O50" i="11"/>
  <c r="O49" i="11"/>
  <c r="O48" i="11"/>
  <c r="O47" i="11"/>
  <c r="O46" i="11"/>
  <c r="O45" i="11"/>
  <c r="O43" i="11"/>
  <c r="O42" i="11"/>
  <c r="O40" i="11"/>
  <c r="O39" i="11"/>
  <c r="O37" i="11"/>
  <c r="O36" i="11"/>
  <c r="O35" i="11"/>
  <c r="O34" i="11"/>
  <c r="O32" i="11"/>
  <c r="O31" i="11"/>
  <c r="O30" i="11"/>
  <c r="O27" i="11"/>
  <c r="O26" i="11"/>
  <c r="O24" i="11"/>
  <c r="O20" i="11"/>
  <c r="O19" i="11"/>
  <c r="O18" i="11"/>
  <c r="O17" i="11"/>
  <c r="O16" i="11"/>
  <c r="O14" i="11"/>
  <c r="O12" i="11"/>
  <c r="G78" i="8"/>
  <c r="J78" i="8"/>
  <c r="M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N2" i="8"/>
  <c r="N3" i="8"/>
  <c r="N4" i="8"/>
  <c r="N5" i="8"/>
  <c r="N6" i="8"/>
  <c r="N7" i="8"/>
  <c r="N8" i="8"/>
  <c r="N78" i="8" s="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Q2" i="8"/>
  <c r="P82" i="24" l="1"/>
  <c r="P88" i="24" s="1"/>
  <c r="P84" i="2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kronos MCSIG PEI" type="5" refreshedVersion="6" background="1" saveData="1">
    <dbPr connection="Provider=SQLOLEDB.1;Persist Security Info=True;User ID=dbusr_mcsiglec;Initial Catalog=MCSIG;Data Source=mckansa;Use Procedure for Prepare=1;Auto Translate=True;Packet Size=4096;Workstation ID=SISTEMAS07;Use Encryption for Data=False;Tag with column collation when possible=False" command="SELECT        SIGII.SIGII_OBJETIVO_ESTRATEGICO.OBJ_ID, SIGII.SIGII_OBJETIVO_ESTRATEGICO.OBJ_DESCRIPCION, SIGII.SIGII_ESTRATEGIA.EST_ID, _x000d__x000a_                         SIGII.SIGII_ESTRATEGIA.EST_DESCRIPCION, SIGII.SIGII_INDICADORES.SIN_ID, SIGII.SIGII_INDICADORES.SIN_NOMBRE, _x000d__x000a_                         SIGII.SIGII_INDICADORES_PROGRAMACION.SIP_CANTIDAD, SIGII.SIGII_INDICADORES_UNIDAD_MEDIDA.SIU_NUMBRE, SIGII.SIGII_DEPENDENCIA.DEP_NOMBRE, _x000d__x000a_                         SIGII.SIGII_INDICADORES_AVANCES.SIA_CANTIDAD, SIGII.SIGII_INDICADORES_AVANCES.SIA_OBSERVACIONES, _x000d__x000a_                         SIGII.SIGII_INDICADORES_AVANCES.SIA_FECHA_x000d__x000a_FROM            SIGII.SIGII_OBJETIVO_ESTRATEGICO INNER JOIN_x000d__x000a_                         SIGII.SIGII_ESTRATEGIA ON SIGII.SIGII_OBJETIVO_ESTRATEGICO.OBJ_ID = SIGII.SIGII_ESTRATEGIA.OBJ_ID INNER JOIN_x000d__x000a_                         SIGII.SIGII_ESTRATEGIA_INDICADORES ON SIGII.SIGII_ESTRATEGIA.EST_ID = SIGII.SIGII_ESTRATEGIA_INDICADORES.EST_ID INNER JOIN_x000d__x000a_                         SIGII.SIGII_INDICADORES ON SIGII.SIGII_ESTRATEGIA_INDICADORES.SIN_ID = SIGII.SIGII_INDICADORES.SIN_ID INNER JOIN_x000d__x000a_                         SIGII.SIGII_INDICADORES_PROGRAMACION ON SIGII.SIGII_INDICADORES.SIN_ID = SIGII.SIGII_INDICADORES_PROGRAMACION.SIN_ID INNER JOIN_x000d__x000a_                         SIGII.SIGII_INDICADORES_UNIDAD_MEDIDA ON SIGII.SIGII_INDICADORES.SIU_ID = SIGII.SIGII_INDICADORES_UNIDAD_MEDIDA.SIU_ID INNER JOIN_x000d__x000a_                         SIGII.SIGII_DEPENDENCIA ON SIGII.SIGII_INDICADORES.DEP_ID = SIGII.SIGII_DEPENDENCIA.DEP_ID LEFT OUTER JOIN_x000d__x000a_                         SIGII.SIGII_INDICADORES_AVANCES ON SIGII.SIGII_INDICADORES.SIN_ID = SIGII.SIGII_INDICADORES_AVANCES.SIN_ID_x000d__x000a_ORDER BY SIGII.SIGII_OBJETIVO_ESTRATEGICO.OBJ_ID, SIGII.SIGII_ESTRATEGIA.EST_DESCRIPCION"/>
  </connection>
</connections>
</file>

<file path=xl/sharedStrings.xml><?xml version="1.0" encoding="utf-8"?>
<sst xmlns="http://schemas.openxmlformats.org/spreadsheetml/2006/main" count="1396" uniqueCount="480">
  <si>
    <t>Formulación, desarrollo y actualización del marco normativo del sector cultura</t>
  </si>
  <si>
    <t>Oficina Asesora Jurídica</t>
  </si>
  <si>
    <t>Iniciativas legislativas presentadas ante el Congreso que inciden en el sector cultura, conceptualizadas</t>
  </si>
  <si>
    <t>Despacho del Viceministro de la Creatividad y la Economía Naranja</t>
  </si>
  <si>
    <t>Marco normativo generado para el desarrollo de la economia naranja</t>
  </si>
  <si>
    <t>Despacho de la Dirección de Patrimonio y Memoria</t>
  </si>
  <si>
    <t>Despacho de la Dirección de Artes</t>
  </si>
  <si>
    <t>Levantamiento y acceso de información del sector cultura</t>
  </si>
  <si>
    <t>Liderar la articulación entre los diferentes niveles de gobierno, los agentes del sector cultura y el sector privado para propiciar el acceso a la cultura, la innovación y el emprendimiento cultural desde nuestros territorios</t>
  </si>
  <si>
    <t>Fortalecimiento de la gestión cultural en los territorios</t>
  </si>
  <si>
    <t>Despacho de la Dirección de Fomento Regional</t>
  </si>
  <si>
    <t>Creadores y gestores culturales vinculados a los Beneficios Económicos Periódicos - BEPS</t>
  </si>
  <si>
    <t>Despacho del Ministro</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</si>
  <si>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</si>
  <si>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</si>
  <si>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</si>
  <si>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</si>
  <si>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</si>
  <si>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</si>
  <si>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</si>
  <si>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Promoción de hábitos de lectura en la población Colombiana con enfasis en la primera infancia, infancia, adolescencia y familias</t>
  </si>
  <si>
    <t>Libros digitales dispuestos al público por la Biblioteca Nacional de Colombia</t>
  </si>
  <si>
    <t>Usuarios registrados en las plataformas Maguaré y MaguaRED</t>
  </si>
  <si>
    <t>Formación para las artes, la cultura y la economía creativa</t>
  </si>
  <si>
    <t>Personas beneficiadas por programas de formación artística y cultural</t>
  </si>
  <si>
    <t>Despacho de la Dirección de Cinematografía</t>
  </si>
  <si>
    <t>Despacho de la Dirección de Comunicaciones</t>
  </si>
  <si>
    <t>Colectivos de comunicación fortalecidos en narrativas, creación y comunicación</t>
  </si>
  <si>
    <t>Pilotos con el programa "mujeres afro narran su territorio implementados". (componente creación)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</si>
  <si>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</si>
  <si>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</si>
  <si>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</si>
  <si>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</si>
  <si>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Conciertos realizados para acercar al público a la experiencia de la musica sinfónica.</t>
  </si>
  <si>
    <t>Establecer alianzas estratégicas para la consecución de recursos que apoyen el desarrollo de procesos culturales.</t>
  </si>
  <si>
    <t>Instrumentos de Financiación diseñados y puestos en marcha (FIDETER, FNG, Aldea)</t>
  </si>
  <si>
    <t>Grupo de Politicas Culturales y Asuntos Internacionales</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</si>
  <si>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</si>
  <si>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</si>
  <si>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</si>
  <si>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</si>
  <si>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Diseño e eimplementación de circuitos regionales para la movilidad de los procesos y practicas artísticas y culturales en articulación con las infraestructuras y los programas existentes en el territorio.</t>
  </si>
  <si>
    <t>Circuitos regionales para la movilidad de los procesos y prácticas artísticas y culturales, diseñados y en funcionamiento</t>
  </si>
  <si>
    <t>Implementar acciones de protección, reconocimiento y salvaguarda del patrimonio cultural Colombiano para preservar e impulsar nuestra identidad nacional, desde los territorios</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</si>
  <si>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</si>
  <si>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</si>
  <si>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</si>
  <si>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</si>
  <si>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</si>
  <si>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</si>
  <si>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Impulsar procesos creativos culturales que generen valor social agregado y fortalezcan la identidad y memoria cultural, desde los territorios</t>
  </si>
  <si>
    <t>Proyectos artísticos y culturales financiados a través del Programa Nacional de Concertación Cultural</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</si>
  <si>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</si>
  <si>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</si>
  <si>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</si>
  <si>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</si>
  <si>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Planes formulados y en ejecución</t>
  </si>
  <si>
    <t>Ejemplares de la colección "Historias de la Historia de Colombia" que hacen parte de la Serie Leer es mi cuento entregados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</si>
  <si>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</si>
  <si>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</si>
  <si>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</si>
  <si>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</si>
  <si>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</si>
  <si>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</si>
  <si>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Nivel de integración de los subsistemas en el Sistema Integrado de Gestión Institucional</t>
  </si>
  <si>
    <t>Fortalecemiento del sistema de control interno y la lucha contra la corrupción</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</si>
  <si>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</si>
  <si>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</si>
  <si>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</si>
  <si>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</si>
  <si>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</si>
  <si>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</si>
  <si>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</si>
  <si>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</si>
  <si>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</si>
  <si>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</si>
  <si>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t>
  </si>
  <si>
    <t xml:space="preserve">Formulación e implementación de Políticas Públicas del ámbito cultural con enfoque poblacional y territorial </t>
  </si>
  <si>
    <t xml:space="preserve">Plan Decenal de Lenguas Nativas concertado e implementado  </t>
  </si>
  <si>
    <t xml:space="preserve">Subsectores de la Cuenta Satélite de Cultura medidos </t>
  </si>
  <si>
    <t xml:space="preserve">Entidades territoriales asesoradas en la estrategia de Fomento a la Gestión Cultural </t>
  </si>
  <si>
    <t xml:space="preserve">Coordinación y seguimiento a las intervenciones en los territorios a partir de las necesidades priorizadas por estos en el marco de las diferentes interacciones en las regiones </t>
  </si>
  <si>
    <t xml:space="preserve">Cumplimiento de compromisos en territorios priorizados </t>
  </si>
  <si>
    <t xml:space="preserve">Fortalecimiento del emprendimiento cultural en los territorios </t>
  </si>
  <si>
    <t>Entidades territoriales con asesoría y acompañamiento técnico para el fortalecimiento de las redes y/o bibliotecas públicas  de su región.</t>
  </si>
  <si>
    <t xml:space="preserve">Niños y jóvenes beneficiados por programas y procesos artísticos y culturales </t>
  </si>
  <si>
    <t xml:space="preserve">Municipios acompañados en el desarrollo de estrategias de circulación y formación de públicos, para el cine colombiano. </t>
  </si>
  <si>
    <t xml:space="preserve">Grupo del Teatro Colón </t>
  </si>
  <si>
    <t xml:space="preserve">Funciones de obras artisticas y culturales realizadas en sala del Teatro Colón </t>
  </si>
  <si>
    <t xml:space="preserve">Proyectos aprobados en el Sistema General de Regalías para el sector Cultura </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</si>
  <si>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</si>
  <si>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</si>
  <si>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Garantia de la preservación del patrimonio material representado en las colecciones de los Museos del Ministerio de  Cultura</t>
  </si>
  <si>
    <t>Fortalecimiento del Programa Nacional de Concertación Cultural - PNCC y el Programa Nacional de Estimulos -  PNE.</t>
  </si>
  <si>
    <t xml:space="preserve">Proyectos apoyados por el PNCC priorizados con seguimiento </t>
  </si>
  <si>
    <t xml:space="preserve">Estímulos otorgados por el PNE, priorizados con seguimiento </t>
  </si>
  <si>
    <t>Particpación en la formulación y ejecución de los de los planes  conmemorativos al Bicentenario 1819-1823. con enfoque territorial</t>
  </si>
  <si>
    <t xml:space="preserve">Bibliotecas públicas de la RNBP que implementan el Programa de Bibliotecas Itinerantes. </t>
  </si>
  <si>
    <t>Fortalecer la capacidad de gestión y desempeño institucional y la mejora continua de los procesos, basada en  la gestión de los riesgos,  el manejo de la  información y la evaluación para la toma de decisiones.</t>
  </si>
  <si>
    <t xml:space="preserve">Secretaría General </t>
  </si>
  <si>
    <t>Fortalecimiento de  las TICs y los canales de comunicación.</t>
  </si>
  <si>
    <t xml:space="preserve">El Ministerio cuenta con los equipos apropiados para realizar sus actividades </t>
  </si>
  <si>
    <t>Número</t>
  </si>
  <si>
    <t>Porcentaje</t>
  </si>
  <si>
    <t>Total general</t>
  </si>
  <si>
    <t>PND</t>
  </si>
  <si>
    <t>% Avance TOTAL</t>
  </si>
  <si>
    <t>DEP_NOMBRE</t>
  </si>
  <si>
    <t>OBJ_ID</t>
  </si>
  <si>
    <t>OBJ_DESCRIPCION</t>
  </si>
  <si>
    <t>EST_ID</t>
  </si>
  <si>
    <t>EST_DESCRIPCION</t>
  </si>
  <si>
    <t>SIN_ID</t>
  </si>
  <si>
    <t>SIN_NOMBRE</t>
  </si>
  <si>
    <t>SIP_CANTIDAD</t>
  </si>
  <si>
    <t>SIU_NUMBRE</t>
  </si>
  <si>
    <t>SIA_CANTIDAD</t>
  </si>
  <si>
    <t>SIA_OBSERVACIONES</t>
  </si>
  <si>
    <t>SIA_FECHA</t>
  </si>
  <si>
    <t>Fecha Actualizado</t>
  </si>
  <si>
    <t>Territorios con política de turismo cultural implementada</t>
  </si>
  <si>
    <t>Pilotos de PCI en contextos Urbanos PCIU implementados</t>
  </si>
  <si>
    <t>Política de formación artística y cultural diseñada</t>
  </si>
  <si>
    <t xml:space="preserve">Se elaboró el borrador del documento  de propuesta para el diseño de política. Está en proceso de revisión para presentación a la Dirección. Se está ajustando lo referente a Presupuesto estimado. </t>
  </si>
  <si>
    <t xml:space="preserve">Despacho de la Dirección de Poblaciones_x000D_
</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</si>
  <si>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</si>
  <si>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 xml:space="preserve">Documentos de Políticas Públicas para el fortalecimiento de la Economia Naranja formulados_x000D_
</t>
  </si>
  <si>
    <t xml:space="preserve">Proyecto de modificación de la Ley de Cultura presentado al Congreso </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</si>
  <si>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</si>
  <si>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</si>
  <si>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</si>
  <si>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 xml:space="preserve">Grupo de Emprendimiento Cultural_x000D_
</t>
  </si>
  <si>
    <t>Nuevos contenidos visuales, sonoros y convergentes de comunicación cultural creados</t>
  </si>
  <si>
    <t xml:space="preserve">Biblioteca Nacional de Colombia_x000D_
</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</si>
  <si>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</si>
  <si>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</si>
  <si>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Promedio de libros leídos por la población colombiana, de 12 años o más  (ECC)</t>
  </si>
  <si>
    <t xml:space="preserve">Se ha dado cumplimiento del 100% a la meta proyectada. _x000D_
_x000D_
Se llevaron a cabo 543 asistencias técnicas y 6 adicionales por requerimiento de las regiones, para un acumulado de 549 equivalente al 101,1%. _x000D_
</t>
  </si>
  <si>
    <t xml:space="preserve">Circuitos nacionales e internacionales de las narradoras afros y sus obras_x000D_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</si>
  <si>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</si>
  <si>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 xml:space="preserve">Grupo de Infraestructura Cultural_x000D_
</t>
  </si>
  <si>
    <t xml:space="preserve">Infraestructuras culturales Construidas, adecuadas y dotadas,_x000D_
</t>
  </si>
  <si>
    <t xml:space="preserve">Museo Nacional de Colombia_x000D_
</t>
  </si>
  <si>
    <t xml:space="preserve">Diseño del museo de la diversidad étnica y cultural_x000D_
</t>
  </si>
  <si>
    <t>Museo narrativo para las mujeres afro que narran su territorio</t>
  </si>
  <si>
    <t xml:space="preserve">Manifestaciones inscritos en la Lista Representativa de Patrimonio Cultural Inmaterial de la Humanidad y la Lista de Patrimonio Mundial de la UNESCO
</t>
  </si>
  <si>
    <t xml:space="preserve">Regiones PDET con el programa de Expedición Sensorial Implementado._x000D_
</t>
  </si>
  <si>
    <t xml:space="preserve">Bienes de interés cultural del ámbito nacional que cuentan con Planes Especiales de Manejo y Protección PEMP_x000D_
</t>
  </si>
  <si>
    <t xml:space="preserve">Grupo Programa Nacional de Concertación_x000D_
</t>
  </si>
  <si>
    <t xml:space="preserve">Grupo Programa Nacional de Estímulos_x000D_
</t>
  </si>
  <si>
    <t xml:space="preserve">Emprendedores o empresas de las agendas creativas regionales fortalecidas con asistencia técnica_x000D_
</t>
  </si>
  <si>
    <t xml:space="preserve">Empresas que acceden al sistema de beneficios tributarios_x000D_
</t>
  </si>
  <si>
    <t xml:space="preserve">Nivel de implementación de las dimensiones del Modelo Integrado de Planeación y Gestión._x000D_
</t>
  </si>
  <si>
    <t xml:space="preserve">Grupo de  Gestión de Sistemas  e Informática _x000D_
</t>
  </si>
  <si>
    <t xml:space="preserve">Grupo de Gestión Documental_x000D_
</t>
  </si>
  <si>
    <t xml:space="preserve">Grupo de Gestión Humana_x000D_
</t>
  </si>
  <si>
    <t xml:space="preserve">Nivel de ejecución del Plan Institucional de Capacitaciones_x000D_
</t>
  </si>
  <si>
    <t xml:space="preserve">Grupo de Gestión Financiera y Contable_x000D_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</si>
  <si>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</si>
  <si>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</si>
  <si>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</si>
  <si>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</si>
  <si>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</si>
  <si>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</si>
  <si>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</si>
  <si>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</si>
  <si>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</si>
  <si>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</si>
  <si>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Meta_19</t>
  </si>
  <si>
    <t>Avan_19</t>
  </si>
  <si>
    <t>% Avance</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</si>
  <si>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</si>
  <si>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</si>
  <si>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</si>
  <si>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 xml:space="preserve">Se conceptualizaron 22 proyectos, superando con creces la meta de 15 para el año 2019._x000D_
_x000D_
_x000D_
</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</si>
  <si>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</si>
  <si>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</si>
  <si>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</si>
  <si>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</si>
  <si>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</si>
  <si>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 xml:space="preserve">Fortalecimiento de espacios itinerantes y no convencionales, para extender la oferta de bienes y servicios culturales._x000D_
</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</si>
  <si>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</si>
  <si>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</si>
  <si>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</si>
  <si>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 xml:space="preserve">Promoción de un entorno institucional para el desarrollo y la consolidación de la ciudadanía creativa y la economía naranja_x000D_
_x000D_
</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</si>
  <si>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</si>
  <si>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 xml:space="preserve">Diseño y puesta en marcha modelos de financiación para la cultura._x000D_
</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</si>
  <si>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</si>
  <si>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Agendas creativas regionales implementadas _x000D_
</t>
  </si>
  <si>
    <t xml:space="preserve">Cualificaciones del sector según el mapa ocupacional y los segmentos del campo cultural elaboradas._x000D_
</t>
  </si>
  <si>
    <t xml:space="preserve">Bienes de interés cultural del ámbito nacional intervenidos_x000D_
</t>
  </si>
  <si>
    <t xml:space="preserve">Exposiciones de colecciones itinerantes realizadas_x000D_
</t>
  </si>
  <si>
    <t xml:space="preserve">Seguimiento y monitoreo del Plan Anticorrupción y Atención al Ciudadano. _x000D_
</t>
  </si>
  <si>
    <t xml:space="preserve">Seguimiento del Plan Estratégico Institucional_x000D_
</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</si>
  <si>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</si>
  <si>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</si>
  <si>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</si>
  <si>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</si>
  <si>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</si>
  <si>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</si>
  <si>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</si>
  <si>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</si>
  <si>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</si>
  <si>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 xml:space="preserve">Promoción de la gestión de recursos para el desarrollo de los procesos artísticos culturales_x000D_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</si>
  <si>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</si>
  <si>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</si>
  <si>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</si>
  <si>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</si>
  <si>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</si>
  <si>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</si>
  <si>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</si>
  <si>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</si>
  <si>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</si>
  <si>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</si>
  <si>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</si>
  <si>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</si>
  <si>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</si>
  <si>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</si>
  <si>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</si>
  <si>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</si>
  <si>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</si>
  <si>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</si>
  <si>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</si>
  <si>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</si>
  <si>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</si>
  <si>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</si>
  <si>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</si>
  <si>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</si>
  <si>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</si>
  <si>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</si>
  <si>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</si>
  <si>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</si>
  <si>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</si>
  <si>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</si>
  <si>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</si>
  <si>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</si>
  <si>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PLAN ESTRATÉGICO INSTITUCIONAL 2018-2022</t>
  </si>
  <si>
    <t>ID_O</t>
  </si>
  <si>
    <t>ID_E</t>
  </si>
  <si>
    <t>ID_I</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</si>
  <si>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</si>
  <si>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</si>
  <si>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</si>
  <si>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</si>
  <si>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</si>
  <si>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</si>
  <si>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</si>
  <si>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</si>
  <si>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</si>
  <si>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</si>
  <si>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</si>
  <si>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</si>
  <si>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</si>
  <si>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</si>
  <si>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</si>
  <si>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</si>
  <si>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</si>
  <si>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</si>
  <si>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</si>
  <si>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</si>
  <si>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</si>
  <si>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</si>
  <si>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</si>
  <si>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</si>
  <si>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</si>
  <si>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</si>
  <si>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</si>
  <si>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</si>
  <si>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</si>
  <si>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</si>
  <si>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</si>
  <si>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</si>
  <si>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</si>
  <si>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</si>
  <si>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</si>
  <si>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</si>
  <si>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</si>
  <si>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</si>
  <si>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</si>
  <si>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</si>
  <si>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</si>
  <si>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</si>
  <si>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</si>
  <si>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</si>
  <si>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</si>
  <si>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</si>
  <si>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</si>
  <si>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</si>
  <si>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</si>
  <si>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</si>
  <si>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</si>
  <si>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</si>
  <si>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</si>
  <si>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</si>
  <si>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</si>
  <si>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</si>
  <si>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</si>
  <si>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</si>
  <si>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</si>
  <si>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</si>
  <si>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</si>
  <si>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</si>
  <si>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</si>
  <si>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</si>
  <si>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</si>
  <si>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</si>
  <si>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</si>
  <si>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</si>
  <si>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</si>
  <si>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</si>
  <si>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</si>
  <si>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</si>
  <si>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</si>
  <si>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</si>
  <si>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</si>
  <si>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</si>
  <si>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</si>
  <si>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</si>
  <si>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</si>
  <si>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</si>
  <si>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</si>
  <si>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</si>
  <si>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</si>
  <si>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</si>
  <si>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</si>
  <si>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</si>
  <si>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</si>
  <si>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</si>
  <si>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</si>
  <si>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</si>
  <si>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</si>
  <si>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</si>
  <si>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</si>
  <si>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</si>
  <si>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</si>
  <si>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</si>
  <si>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</si>
  <si>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</si>
  <si>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</si>
  <si>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</si>
  <si>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</si>
  <si>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</si>
  <si>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</si>
  <si>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</si>
  <si>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</si>
  <si>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</si>
  <si>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</si>
  <si>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</si>
  <si>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</si>
  <si>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</si>
  <si>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</si>
  <si>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</si>
  <si>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</si>
  <si>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</si>
  <si>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</si>
  <si>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</si>
  <si>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</si>
  <si>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</si>
  <si>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</si>
  <si>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</si>
  <si>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</si>
  <si>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</si>
  <si>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</si>
  <si>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</si>
  <si>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</si>
  <si>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</si>
  <si>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</si>
  <si>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CARMEN INÉS VÁSQUEZ CAMACHO - MINISTRA DE CULTURA</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</si>
  <si>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</si>
  <si>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</si>
  <si>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</si>
  <si>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</si>
  <si>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Ocultar para Públicar</t>
  </si>
  <si>
    <t>CIERRE 
2019</t>
  </si>
  <si>
    <t>Diseño del Museo Afro de Colombia</t>
  </si>
  <si>
    <t>Planes formulados y en ejecución
Código: Bicentenario</t>
  </si>
  <si>
    <t>Pilotos con el programa "mujeres afro narran su territorio implementados". (componente creación)
Código: Programa mujeres afro narran su territorio</t>
  </si>
  <si>
    <t>Desarrollo del programa "mujeres narran su territorio"
Código: Programa mujeres narran su territorio</t>
  </si>
  <si>
    <t>Nodos y mesas de economía naranja instalados y con asistencia técnica en el territorio nacional</t>
  </si>
  <si>
    <t>Creadores y gestores culturales beneficiados con el programa de Beneficios Económicos Periódicos - BEPS</t>
  </si>
  <si>
    <t>Obras artísticas exhibidas y/o divulgadas de las artes plásticas y visuales</t>
  </si>
  <si>
    <t>Empresas y personas naturales que acceden al sistema de beneficios tributarios para la cultura, la creatividad y la Economía Naranja</t>
  </si>
  <si>
    <t>Dirección de Audiovisuales, Cine y Medios Interactivos</t>
  </si>
  <si>
    <t xml:space="preserve">Dirección de Estrategia, Desarrollo y Emprendimiento
</t>
  </si>
  <si>
    <t xml:space="preserve">Agendas creativas regionales implementadas </t>
  </si>
  <si>
    <t xml:space="preserve">PLAN ESTRATÉGICO INSTITUCIONAL 2019-2022 </t>
  </si>
  <si>
    <t>Politica de turismo cultural actualizada</t>
  </si>
  <si>
    <t>% AVANCE 2020</t>
  </si>
  <si>
    <t>AVANCE ACUMULADO 2020</t>
  </si>
  <si>
    <t>% Avance acumulado cuatrienio</t>
  </si>
  <si>
    <t>Objetivo 1</t>
  </si>
  <si>
    <t>Objetivo 2</t>
  </si>
  <si>
    <t>Objetivo 3</t>
  </si>
  <si>
    <t>Objetivo 4</t>
  </si>
  <si>
    <t>Objetivo 5</t>
  </si>
  <si>
    <t>Objetivo 6</t>
  </si>
  <si>
    <t>Objetivo 7</t>
  </si>
  <si>
    <t>Objetivo 8</t>
  </si>
  <si>
    <t>Promedio total</t>
  </si>
  <si>
    <t>% AVANCE ACUMULADO 2021</t>
  </si>
  <si>
    <t>Cumplido en 2020</t>
  </si>
  <si>
    <t>El piloto se desarrolló en 2019 y la meta se cumplió.</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</si>
  <si>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</si>
  <si>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Indicador cumplido en 2019</t>
  </si>
  <si>
    <t xml:space="preserve">Con corte al 31 de diciembre se reporta el cumplimiento del indicador con un total de atención acumulado de 243.825 beneficiarios de programas y procesos artísticos y culturales.	 </t>
  </si>
  <si>
    <t xml:space="preserve">Con corte al mes de diciembre se terminan las actividades, dando cumplimiento a la implementación del programa en 6 regiones PDET con las siguientes actividades: 
1. Diplomado de Metodologías de Creación Artística Multi, Inter y Transdisciplinar: Remisión de las certificaciones a los 53 estudiantes certificados. Impresión de ejemplares y publicación digital en el site del SIARTES del documento de Orientaciones Metodológicas. 
2. Laboratorios de Investigación más Creación con niños y jóvenes subregiones PDET: Revisión de informes finales y bitácoras del desarrollo de los laboratorios presentados. 
3. Laboratorio Creación de Narrativas de Mujeres del Resguardo Tanela - PIRC: Publicación y divulgación del video memoria del Laboratorio a través del canal Youtube del Programa. 
4. Laboratorio de Investigación – Creación Providencia: Revisión de informe final enviado por la Corporación The Light House. Recepción de los soportes audiovisuales. 
5. Laboratorios de Investigación – Creación en las veredas San Miguel, Buenos Aires Cauca y Lomitas, Santander de Quilichao: Revisión y ajustes de los videos memoria de los laboratorios. Publicación de los videos en Youtube del Programa. Gestión de firmas de Actas de Satisfacción de Garantía de No Repetición de las acciones PIRC 33989 y 33953 de los sujetos de reparación colectiva ID 100 
6. Proyecto de Investigación Producción “Maestros del Paisaje Musical del Catatumbo”: Publicación del disco en el canal de Youtube de Programa, en la plataforma Vimeo y en la sección del Proyecto Sonoro y Audiovisual del site de SIARTES. 
7. Proyecto Mentorías – Mujeres, Arte y Territorio: Revisión y ajustes de los videos memoria por lógica subregional. 
8. Encuentros Virtuales Crear Paz: Edición de videos compilatorios de los proyectos realizados en el 2021 para los Encuentros. Publicación y difusión de los Encuentros Virtuales Crear Paz de las subregiones PDET Catatumbo, Montes de María, Pacífico Medio y Pacífico Frontera Nariñense.	 	 </t>
  </si>
  <si>
    <t xml:space="preserve">Con corte al mes de diciembre se gestiona la creación de nuevas Escuelas Taller en Atlántico, Bello y Guajira, en el marco del Programa de Integración socio Urbana, con la Unión Europea - UE y el Banco Interamericano de Desarrollo - BID. 
Así mismo, se continúa trabajando en la creación de la Escuela Taller del Norte del Cauca. Sin embargo, a pesar de los esfuerzos que se realizaron al socio para la Escuela Taller de Puerto Tejada – Cauca,  (Alcaldía del municipio) se le solicito la información necesaria para la creación y formalización de la misma y manifestar el compromiso de aportar la sede de la Escuela Taller adjuntando las escrituras públicas del inmueble. La Alcaldía no ha dado respuesta a la fecha, razón por la cual no se pudo alcanzar la meta de la vigencia. 
Contando a la fecha con 12 Escuelas Taller en el territorio nacional. 
 </t>
  </si>
  <si>
    <t xml:space="preserve">Con corte a 31 de diciembre se cumplió con la meta para la vigencia, por medio de la formulación de seis PEMP de seis Bienes de Interés Cultura del ámbito nacional cuentan así::
1) Barrios Prado, Bellavista y una parte de Altos de Prado Barranquilla, por medio de la Resolución 68 de 2021 del 24 de marzo. 
2) Centro Histórico de Bogotá, por medio de la Resolución 88 del 6 de abril 2021. 
3) Centro Histórico de Barichara, el Camino a Guane y sus zonas de influencia, por medio de la Resolución 424 del 20 de diciembre de 2021. 
4) Teatro Amira de la Rosa- Barranquilla, declarada bien de interés cultural del ámbito Nacional por medio de la Resolución 432 del 29 de diciembre de 2021 
5) Molino Tundama Duitama -Boyacá por medio de la resolución 433 del 29 de diciembre de 2021 
6) Conjunto Arquitectónico Claustro de la Enseñanza e Iglesia de Nuestra Señora del Pilar - Bogotá, por medio de la Resolución 434 del 29 de diciembre de 2021
Así mismo, se encuentran en procesos de elaboración: 
3) Agua de Dios. 
4) Cementerio Central de Bogotá. 
5) Campo de Batalla del Pantano de Vargas y Monumento a los Lanceros de Rondón. 
6) Hacienda Piedragrande – Cali.	  
A la fecha, 63 Bienes de Interés Cultura del ámbito nacional cuentan con Planes Especiales de Manejo y Protección - PEMP en el cuatrienio. </t>
  </si>
  <si>
    <t xml:space="preserve">Con corte Diciembre se finalizó tres obras así: 
1) Intervención del Teatro Santa Marta, 100%. 
2) Restauración de la serie de 34 pinturas murales del Maestro Ricardo Acevedo Bernal, Iglesia San Antonio de Padua, Sur de Bogotá 100%. 
3) Academia de Historia: avance del 100%;
Así mismo, se encuentran en ejecución las siguientes intervenciones:
1) Parque Grancolombiano en Villa del Rosario Norte de Santander: avance del 75% 
2) Restauración del conjunto de 70 vitrales de la Catedral Basílica de Manizales Caldas. Contrato de obra 94,22% de ejecución.
3) Casa museo Quinta de Bolívar- Bogotá en ejecución 40%
4) Casa Museo Rafael Núñez en ejecución 60%
5) Conservación en el cuartel de las Bóvedas y el Baluarte del reducto del castillo san Felipe en Cartagena de Indias en ejecución 40%
Contando con 71 Bienes de Interés Cultural del ámbito nacional intervenidos en el cuatrienio 
</t>
  </si>
  <si>
    <t xml:space="preserve">Con corte 31 de diciembre de la Estrategia Digital MaguaRED se reportaron 19.040 usuarios que accedieron al portal. Maguaré contó con 14.736 usuarios que accedieron a los contenidos digitales, para un total de 33.776 usuarios que accedieron durante el mes. Actualmente, se tiene un acumulado de 4.018.841 usuarios que visitan los portales, cumpliendo así la meta establecida para la vigencia.	 	</t>
  </si>
  <si>
    <t xml:space="preserve">Con corte a diciembre de 2021, un total de 3 agendas fueron suscritas en la vigencia (Bucaramanga, Ibagué, y Popayán), para un total de 12 Agendas creativas elaboradas acumuladas en el cuatrienio, aunque la meta no se cumplió, se informa que las 7 Agendas Creativas de: Buenaventura, Neiva, Cúcuta, Villavicencio, Cundinamarca, Armenia y Pereira están listas para surtir la Etapa 3, que consiste en la suscripción para su oficialización. 
El Acto Protocolario de suscripción de estas Agendas se llevará a cabo durante el primer trimestre de 2022. Con éstas se cumplirá la meta 2021 de 17 Agendas Creativas suscritas, y se contará con 2 agendas adicionales, para un total de 19 agendas creativas regionales implementadas.	 
Se reporta un avance de 12 Agendas Creativas elaboradas en el cuatrienio. </t>
  </si>
  <si>
    <t xml:space="preserve">En 2021 se implementaron 44 Áreas de Desarrollo Naranja que se listan a continuación: METKAT LAULAKAT - Riohacha; ADN PUERTO COLOMBIA HISTORICO - Puerto Colombia; CREASUR - Ibagué; ADN CIUDAD MADRE- CENTRO HISTORICO - Santa Fe de Antioquia; ADN SAN JOSÉ - Marinilla; EL ORIGEN DE LA LEYENDA - Guatavita; COMPLEJO INTERCULTURAL "LAS COLONIAS" - Villanueva (Cesar); VALLE DE LAS ALEGRIAS - Tocancipá; EL LEGADO DE LOS TIBAS - Tocancipá; CENTRO CREATIVO Y CULTURAL SAN JACINTO - San Jacinto; PLAZA CULTURAL SAN FERMIN DE PAMPLONA - Pamplona; ADN CENTRO HISTORICO - Rionegro; SINCELEJO EPICENTRO CULTURAL, CREATIVO E INNOVADOR DE LA SABANA - Sincelejo; CONSTRUYENDO ESPINAL CON DECISIÓN Y FIRMEZA - Espinal; CUNA DE ACORDEONES - Villanueva (La Guajira); CEIBA DE VILLANUEVA - Villanueva (La Guajira); LOS GRAMMY - Villanueva (La Guajira); ADN SALMONA - Manizales; FE, TRADICION Y CULTURA - Restrepo; LOURDES INNOVADOR, CERRRO DE LA CRUZ - Lourdes; LOS ARCÁNGELES DE SOPÓ - Sopó; HERENCIA DE HATO GRANDE - Sopó; CERRO FUERTE - Sopó; CUADRILLAS - San Martín de los llanos; MIRADOR TURISTICO - San Martín de los llanos; PARQUE DE ARTES Y OFICIOS DE BELLO - Bello; RUTA DEL COLONO - Granada; BOQUEMONTE - Granada; DISTRITO BIOCULTURAL CUNA DE CONOCIMIENTO - Tunja; CAPITAL DE LA ABUNDANCIA - Lejanías; EL EDÉN, UN PASEO POR DESCUBRIR - La Tebaida; DISTRITO MODA ITAGUI - Itagüí; DISTRITO ECONOMICO Y CREATIVO DE SAN IGNACIO - Medellín; DISTRITO ECONOMICO Y CREATIVO DE PRADO - Medellín; ZONA G IBAGUE - Ibagué; COROCITO - DISTRITO CREATIVO, CULTURAL Y TURÍSTICO - Pereira; SAN JUAN DE PUELENJE - Popayán; YANACONAS - Popayán; RUTA MUTIS - La Mesa; SEMILLAS DE LIBERTAD - La Mesa; EL TREN DE NUESTRA HISTORIA - La Mesa; BECERRIL DEL CAMPO TERRITORIO CULTURAL - Becerril; CIUDAD DE LA LUNA - Chía y KUNA DE LA ASTRONOMÍA MHUYSQA - Gachancipá. 
Cumpliendo así la meta establecida, pues a la fecha se cuenta con 87 ADN implementadas en 47 municipios del país (4 ADN en 2019, 39 ADN en 2020 y 44 ADN en 2021).	</t>
  </si>
  <si>
    <t xml:space="preserve">Con corte a 31 de diciembre, se cumplió con la meta establecida para la vigencia. Durante el mes de diciembre la Estrategia Nacional de Exposiciones Itinerantes estuvo presente en cinco ciudades del territorio nacional, a saber: Manizales (Centro Cultural del Banco de la República), Ocaña (Museo Antón García de Bonilla), Yopal (Casa Museo Ocho de Julio), Santa Fe de Antioquia (Museo Juan del Corral) y Cali (Centro Cultural de Cali). En este periodo, se realizó el cierre de la activación de la estrategia en las ciudades de Manizales (Centro Cultural del Banco de la República), Ocaña (Museo Antón García de Bonilla) y Cali (Centro Cultural de Cali). Durante el mes de enero cerrarán las exhibiciones en Yopal (Casa Museo Ocho de Julio) y Santa Fe de Antioquia (Museo Juan del Corral). Mencionado esto, durante el periodo 2021 se cumplió el indicador de 9 exposiciones itinerantes en el territorio nacional. contando a la fecha con 26 exposiciones itinerantes realizadas en el cuatrienio. </t>
  </si>
  <si>
    <t xml:space="preserve">Para el periodo de diciembre, no se ha presentado el proyecto de modificación de la ley del sector cultura. Es importante resaltar que el indicador no cuenta con meta para la presente vigencia. 	 </t>
  </si>
  <si>
    <t xml:space="preserve">Con corte a diciembre, la Biblioteca Nacional de Colombia dio cumplimiento a la meta propuesta para el año 2021 con la atención presencial a las 185 entidades territoriales priorizadas para esta vigencia. Este acompañamiento estuvo encaminado a fortalecer los procesos que se realizan para la prestación y/o reactivación de los servicios bibliotecarios presenciales, así como para el adecuado funcionamiento de las bibliotecas públicas municipales. Dentro del proceso de asesoría y acompañamiento técnico se establecieron planes de trabajo y compromisos con las bibliotecas y administraciones locales priorizadas, así como los informes de cierre de cada proceso de acompañamiento.	 </t>
  </si>
  <si>
    <t xml:space="preserve">A 31 de diciembre 767 municipios y 20 departamentos han girado a Colpensiones la suma de $268.169 millones de pesos para asignar a 10.639 creadores y gestores culturales los beneficios de anualidad vitalicia (9.689) y financiación de aportes al servicio social complementario de BEPS (950). En 2021 a 31 de diciembre 479 municipios y 12 departamentos han girado a Colpensiones la suma de $77.416 millones de pesos para asignar a 3.088 creadores y gestores culturales los beneficios de anualidad vitalicia (2.631) y financiación de aportes al servicio social complementario de BEPS (457).	 </t>
  </si>
  <si>
    <t>Con corte a diciembre, se da por cumplida la meta de realizar la actualización de la política de turismo cultural conjuntamente con el Viceministerio de Turismo. Públicamente se realizó su lanzamiento el 23 de noviembre de 2021. Actualmente se cuenta con el documento resumen de la política de turismo cultural consolidado por el Viceministerio de turismo.</t>
  </si>
  <si>
    <t>Con corte a diciembre se cuenta con metodología y cartilla de PCI en contextos urbanos. Pilotos en Montería, Salamina, Saravena, Cali, Popayán, Guaduas y Bogotá, se da por cumplido el indicador.</t>
  </si>
  <si>
    <t xml:space="preserve">A corte de diciembre, se han finalizado 56 cualificaciones, relacionadas a continuación Industrias Culturales 28 cualificaciones distribuidas en los sectores de editorial y audiovisual y 28 cualificaciones, distribuidas en los subsectores de Música, teatro, circo, danza, producción y transversales a las artes escénicas. En diciembre: ARTES: Etapa A. Se finalizaron los documentos de caracterización de la música coral y rock. Etapa B: Se entregaron para revisión al Ministerio del Trabajo las matrices de contexto actual y entrevistas 1 a 1 de artes visuales; también se entrego al Ministerio de Trabajo el documento de Brechas de Capital Humano para los subsectores de Circo, Danza y Producción de Eventos para las Artes Escénicas, Etapa C y D: Se reviso y envió el análisis organizacional y ocupacional de Artes visuales y plásticas al Ministerio de Educación y se avanza en el análisis funcional de cuatro perfiles, Se generan revisiones y actualizaciones de cuatro cualificaciones: una de danza, una de circo, y dos transversales en concordancia con los requerimientos del Ministerio de educación Nacional y procesos establecidos en la ruta metodológica para el diseño de cualificaciones. PATRIMONIO: Etapa A: Se realizo revisión y comentarios a las versiones finales de los documentos de caracterización de Técnicas Artesanales e Interpretes y Traductores de Lenguas Nativas. Etapa B: Se envía la versión final de las matrices de contexto actual de Técnicas Artesanales e Interpretes y Traductores de Lenguas Nativas al Ministerio de Trabajo para su revisión y aprobación. También se avanzo e la revisión de los documentos de brechas asociados a estos dos sectores en sus versiones finales. Etapa C: Se revisa con el equipo técnico la propuesta de análisis organizacional y ocupacional de técnicas tradicionales y artesanales. Así mismo se inicia el desarrollo de análisis funcional de las 10 hipótesis de perfiles ocupacionales identificados para el sector.	 </t>
  </si>
  <si>
    <t>OBSERVACIONES (Diciembre 2021)</t>
  </si>
  <si>
    <t xml:space="preserve">A diciembre de 2021, de los procesos judiciales presentados con participación del Ministerio, el 88% falló a favor del Ministerio. Lo anterior, genera un cumplimiento de la meta con 88%.	 </t>
  </si>
  <si>
    <t xml:space="preserve">Con corte a 31 de diciembre de 2021, de las iniciativas legislativas presentadas, el 23% de ellas fueron conceptualizadas por parte del Ministerio de cultura, logrando así un avance del 23%.	 </t>
  </si>
  <si>
    <t xml:space="preserve">Con corte a diciembre se apoyó la realización de cinco (5) documentos de políticas públicas para el fortalecimiento de la Economía Naranja: 1. Reglamentación Decreto 456 de 2021; 2. Reglamentación del Decreto 880 de 2021; 3. Reglamentación del beneficio de Obras por Impuestos para las Áreas de Desarrollo Naranja (Ley 2155 de 2021);4. Reglamentación del Decreto 1843 de 2021; 5. Reglamentación del Decreto 1701 de 2021. 
Lo anterior se suma a los documentos normativos expedidos en el 2019 y 2020 •Ley 1943 - 2019 / Ley 2010 - 2019 (Reforma Tributaria •Ley 1955 - 2019 (Plan Nacional de Desarrollo) •Resolución 1933 - 2019 (Línea Reactiva Findeter) • Decreto 286 Febrero de 2020 • Decreto 474 Marzo de 2020 • Decreto 475 Marzo de 2020 • Decreto 561 Abril de 2020 • Decreto 697 Mayo de 2020 • Decreto 818 Junio de 2020 • Decreto 1276 Septiembre de 2020.
El sobrecumplimiento de la meta se justifica en razón a que, debido a la pandemia generada por el COVID-19 durante el año 2020 y 2021 se generaron nuevas regulaciones de emergencia no previstas al inicio del cuatrienio, con el propósito de mitigar los efectos de la crisis en el sector cultura.	 </t>
  </si>
  <si>
    <t xml:space="preserve">Con corte a diciembre de 2021, se acompañó en la implementación del plan de acción del Decreto 818 de 2020 y se analizó el procedimiento de ajuste el articulo 235-2 del Estatuto tributario y está en proceso de validación por parte de la DIAN y MinHacienda. En resumen, en la vigencia 2021 se apoyó la realización de los siguientes documentos de políticas públicas para el fortalecimiento de la Economía Naranja: 1. Reglamentación Decreto 456 de 2021; 2. Reglamentación del Decreto 880 de 2021; 3. Reglamentación del beneficio de Obras por Impuestos para las Áreas de Desarrollo Naranja (Ley 2155 de 2021);4. Reglamentación del Decreto 1843 de 2021; 5. Reglamentación del Decreto 1701 de 2021.	  </t>
  </si>
  <si>
    <t>Con corte a diciembre de 2021 la totalidad de los subsectores fueron medidos en la Cuenta Satélite de Cultura y Economía Naranja publicada entre el DANE y el Ministerio de Cultura. Adicionalmente, se trabajó en conjunto con el DANE para revisar propuestas piloto para mejorar y sofisticar la medición del turismo cultural por medio de encuestas a realizar en 2022. En este sentido, durante este mes se evaluó la pertinencia de las encuestas, su alcance y forma de captura de información.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2021.</t>
  </si>
  <si>
    <t xml:space="preserve">Con corte a diciembre fueron 34 Ecosistemas Territoriales (Nodos y Mesas) los que recibieron acompañamiento técnico en 2021, por parte del grupo de Ecosistemas y Emprendimientos Creativos: 1. Armenia/Quindío; 2. Barranquilla/Atlántico; 3. Bogotá; 4. Bucaramanga/Santander; 5. Buenaventura/Valle del Cauca; 6. Cali/Valle del Cauca; 7. Cartagena/Bolívar; 8. Cúcuta/Norte de Santander; 9. Ibagué/ Tolima; 10. Medellín/ Antioquia; 11. Manizales/Caldas; 12. Montería/Córdoba; 13. Neiva/Huila; 14. Pasto/Nariño; 15. Pereira/Risaralda; 16. Popayán/Cauca; 17. Riohacha/ Guajira; 18. Santa Marta/Magdalena; 19. Sincelejo/ Sucre; 20. Tunja/Boyacá; 21. Valledupar/Cesar; 22. Villavicencio/Meta; 23. Arauca/Arauca; 24. Cundinamarca; 25. Quibdó/Chocó; 26. Florencia/Caquetá; 27. Inírida/Guainía; 28. Leticia/Amazonas; 29. San José de Guaviare/ Guaviare; 30. Mitú/Vaupés; 31. Mocoa/Putumayo; 32. Puerto Carreño/Vichada; 33. San Andrés y Providencia; 34. Yopal/Casanare. Durante 2021, recibieron acompañamiento técnico en las áreas de organización de mesa y nodo; elaboración y financiación de las Agendas Creativas; Modelos de Gobernanza; formulación y financiación de proyectos; convocatorias – Programa Nacional de Estímulos del Ministerio de Cultura.	 </t>
  </si>
  <si>
    <t>regionalizar dic devolver</t>
  </si>
  <si>
    <t>Con corte a diciembre de 2021, se tuvo como resultado 25 colectivos fortalecidos (10 colectivos nuevos), a los cuales se les realizó capitalización, asesoría, estudios de mercado y formación. Adicionalmente, se realizó el Encuentro Nacional de Mujeres Tejedoras de Vida y Rueda de Negocios. De igual forma, se realizó la construcción de los micrositios por colectivos que estarán alojados en la página web del programa y se construyó la plataforma- página de e-commerce Catanga.co. Con lo anterior se informa que se da cumplimiento a la meta del 2021, en la cual se han fortalecido 32 colectivos en total.</t>
  </si>
  <si>
    <t>aprobar dic</t>
  </si>
  <si>
    <t>AVANCE ACUMULADO 2021</t>
  </si>
  <si>
    <t>Avance  2021</t>
  </si>
  <si>
    <t xml:space="preserve">Con corte al 31 de diciembre, durante el 2021 se registraron un total de 869.466 visitas a la Plataforma Retina Latina.  En su acumulado cuatrianual, hasta el 31 de diciembre de 2020 Retina Latina logró un total de 3.836.449 visitas que sumadas a las 869.466 visitas acumuladas en 2021, dan un total acumulado del cuatrienio de 4'705.915. </t>
  </si>
  <si>
    <t>Con corte al 31 de diciembre, un total 5.094 personas han sido beneficiadas por programas de formación en la vigencia 2021, así: 207 personas beneficiadas por las Becas Comunicación y Territorio, 193 por medio de Estímulos Imaginando Nuestra Imagen; 16 personas del Encuentro de Animación y 15 del Encuentro Documental; 51 agentes del sector del taller de cine y realidad en el Valle del Sibundoy, Putumayo y, 159 beneficiarios en procesos de formación de Infancia, Juventud y Medios. 185 creadores por el Laboratorio de formulación de proyectos "Disoñando"; 66 personas por la iniciativa "Trayectorias" de Narrativas sonoras y; 285 personas por el proyecto de Dotación tecnológica de TIKA, 55 personas por procesos de comunicación étnica, 134 personas de sinergias con entidades territoriales, 364 personas de Territorios en Diálogo, 46 personas de Narrativas Sonoras, 21 personas de estrategias de capacidades territoriales, 63 personas de talleres con el sector audiovisual , 110 en generación de capacidades territoriales, 254 de procesos de comunicación indígena y 86 en narrativas digitales. 
Sumando a lo anterior 302 personas en los talleres virtuales ofrecidos por el grupo de Literatura, así mismo en Danza se atendió un total de 237 beneficiarios del programa Danza en Movimiento. Para el caso de Artes Visuales se alcanzó un total de 185 beneficiarios de los procesos de formación. En caso de Expedición Sensorial se realizó el diplomado de creación Artística Multi, Inter y Transdisciplinar logrando 53 beneficiarios certificados por la universidad Javeriana. En teatro y circo se beneficiaron en total 227 personas; en música se logró un total de 486 beneficiarios y finalmente desde el Teatro Colón alcanzó un total de 157 beneficiarios que cumplieron con los requisitos de los diferentes cursos.
Finalmente, mediante el Convenio de asociación Nro. 3096 del 2021 suscrito entre el Ministerio de Cultura y la Universidad EAN, para la realización de un diplomado en gestión y formulación de proyectos culturales, se certificaron 1.137 creadores y gestores culturales. 
Cumpliendo y sobrepasando la meta estimada para la vigencia actual, con un total de 13.037 personas beneficiadas por programas de formación artística y cultural en el cuatrienio.</t>
  </si>
  <si>
    <t xml:space="preserve">Con corte a 31 de diciembre 2021, se cumplió y sobrepasó la meta de la vigencia con la construcción, a adecuación y/o dotación de 22 infraestructuras culturales así: Construcción de 6 bibliotecas en convenio con la Embajada de Japón ubicadas en el municipio de Cajibío - Cauca, Tolú Viejo - Sucre, San Pablo – Bolívar, Morelia Caquetá, El tambo- Cauca y La plata – Huila, 2 casas de la cultura en Palestina Huila y Bahía Solano- Chocó, 1 Sala de danza dotada en Isnos - Huila, 1 sala de danza construida en Santa Marta - Magdalena y 12 salas de danza dotadas en: Chíquiza - Boyacá; Villapinzón - Cundinamarca; Simití - Bolívar; Puerto Rondón - Arauca; Silos - Norte de Santander; Mogotes - Santander; Silvania - Cundinamarca, La Unión - Antioquia; Barbosa -  Santander; El Dovio - Valle del Cauca; Honda - Tolima y Cartagena del chaira - Caquetá.
Así mismo se adelanta la construcción, mantenimiento, dotación y adecuaciones de 51 infraestructuras Culturales: 
Bibliotecas en construcción:  5 en Yuto, Tadó, Kamentza Inga, Roberto Payán y Macanal. 4 bibliotecas en ejecución en el marco del convenio con la Embajada de Japón en San Lorenzo - Nariño, Santo Domingo - Antioquia y La Palma - Cundinamarca.
Bibliotecas en adecuación: 1 en Buenaventura - Valle del Cauca.
Casa de Cultura en construcción: 6 en Cajamarca, Resguardo Yarinal, Tausa, Sácama, Itsmina y Campohermoso. 
Casa de Cultura en adecuación: 2 en ejecución Buenaventura - Valle del Cauca y Gomez Plata - Antioquia.
Escuela de música en construcción: 1 en Ciudad Bolívar, Antioquia.
Teatros en Construcción: 3 en Quibdó-Choco; Támesis – Antioquia y Carmen de Viboral - Antioquia.
Teatros en dotación: 2 en Quibdó - Choco; La Ceja – Antioquia. 
Teatrino y sede administrativa de complejo Cultural en construcción: 1 en ejecución Buenaventura - Valle del Cauca.
Salas de danza en dotación: 26 en ejecución, en el territorio nacional.
El indicador presenta un avance de 119 infraestructuras construidas, adecuadas y/o dotadas (incluyendo la línea base)
 </t>
  </si>
  <si>
    <t xml:space="preserve">Durante diciembre se localizaron los espacios expositivos para el montaje del Laboratorio de co-creación “Un museo afro en construcción” en las ciudades de Cali y Cartagena. Se continuó en la recolección de información y consolidación de una base de datos de actores sociales, académicos y comunitarios en los departamentos con mayor población afro y con las comunidades más significativas del país. Se sostuvieron reuniones con entidades o personas aliadas del proyecto del Museo Afro como la Subsecretaría de Arte, Cultura y Patrimonio de Cali, la Fundación Katanga, el Festival de Música del Pacífico Petronio Álvarez y el Santuario Museo San Pedro Claver. Se definió el logo del Museo Afro. Se dio seguimiento al convenio suscrito con Arteria para el desarrollo del proyecto Museo Afro.	</t>
  </si>
  <si>
    <t>Durante diciembre se trabajo en los jardines internos y externos del Museo Nacional, en el espacio Fragmentos se realizó mantenimiento a la planta eléctrica, a los baños y se limpiaron canales del techo. Cumpliendo así con la meta establecida para la vigencia.</t>
  </si>
  <si>
    <t xml:space="preserve">Con corte al mes de diciembre, se llevó a cabo la celebración del 20 de Julio de 2021 con la participación de artistas como Manuel Medrano, Tibiáfrica, Asael Cuesta, Orquesta d' Caqué con Salsa Viva, Ghetto Kumbé, Agrupación Guarura, Creole Group, Fundación Nacional Batuta, Herencia de Timbiquí y Sistema Solar. Que conmemoraron los 211 años de independencia en el marco del Gran Concierto Nacional 'Colombia, un Amor que nos une'. </t>
  </si>
  <si>
    <t>Con corte a diciembre el indicador: Manifestaciones inscritos en la Lista Representativa de Patrimonio Cultural Inmaterial de la Humanidad y la Lista de Patrimonio Mundial de la UNESCO -PEI se da por cumplido, con dos postulaciones enviadas a la UNESCO: 1) Sistema de Conocimiento Ancestral de la Sierra Nevada de Santa Marta. 2) Cuadros Vivos de Galeras, Nariño.</t>
  </si>
  <si>
    <t xml:space="preserve">En diciembre se realizaron las últimas entregas de los ejemplares de los dos títulos alusivos al Bicentenario de la Independencia a saber: "La Monja"- "Mi Madrina" y "Entre usted, que se moja". En diciembre se entregaron 44.781 ejemplares así: 22.389 ejemplares del título 40 "La Monja"- "Mi Madrina" y 22.392 ejemplares del título 43 "Entre usted, que se moja". En total se entregaron 695.108 ejemplares de los de los dos títulos alusivos al Bicentenario de la Independencia.	  </t>
  </si>
  <si>
    <t xml:space="preserve">A 31 de diciembre se adelantó la ejecución de los SICRES del Museo Nacional y de los Museos del Ministerio de Cultura ubicados fuera de Bogotá, de acuerdo a las condiciones de cada uno. Se cumple con un 100% del avance de acuerdo a lo programado para la vigencia 2021.	 </t>
  </si>
  <si>
    <t xml:space="preserve">Con corte a diciembre se están formulando plan de acción de la mano con la Escuela Taller Naranja a fin de ser ejecutado en la vigencia 2022 en el baluarte de San José.	 </t>
  </si>
  <si>
    <t xml:space="preserve">Con corte al diciembre se logró en el programa TERRITORIOS CREA beneficiar a 257 emprendedores, que fueron fortalecidos a través de a) “Maratón de Emprendimiento Naranja”, b) Formación de Formadores para dejar capacidad instalada en los diferentes territorios a través de la implementación de un programa de formación de formadores donde se mejoran sus habilidades y esquemas de asesoría para que puedan brindar servicios de calidad y acorde a las necesidades de los emprendedores, c) Proceso formativo a través de Webinars, d) ruta de emprendimiento, e) acompañamiento y seguimiento a emprendedores y formadores en formación: asesoramiento personalizado para el desarrollo de las actividades de fortalecimiento empresarial y puesta en práctica de la metodología del programa, f) mentorías especializadas en cinco temáticas: Estrategias de marketing, estructuración financiera y organizacional, propiedad intelectual, propuesta de valor y desarrollo de producto g) capitalización a 30 emprendedores a los cuales se les brindo asesoría y seguimiento individual para consolidar sus respectivos planes de inversión y el presupuesto asignado de este estímulo que se otorgará en especie, h) Mapa colaborativo de fuentes de financiación nacionales e internacionales para proyectos culturales y emprendimientos naranja. Por otra parte, se realizó el lanzamiento del MOOC de Economía Naranja “Colombia Crea Valor”, en el marco del Consejo Nacional de Economía Naranja, del 14 de diciembre de 2021. https://colombiacreavalor.economianaranja.gov.co, se iniciará prueba piloto de navegación, en la próxima vigencia. Lo anterior se suma a los 60 emprendedores beneficiados en la vigencia 2019, dando como resultado 317 Emprendedores fortalecidos con asistencia técnica.	 </t>
  </si>
  <si>
    <t xml:space="preserve">Con corte a diciembre se obtuvieron los siguientes avances: 1. DECRETO 286 DE 2020: Las empresas beneficiadas en 2021 fueron 651 y el acumulado asciende a 983 empresas beneficiarias. 2. DECRETO 697-2020: durante el 2021 se han avalado un total de 248 proyectos en lo transcurrido de la Convocatoria CoCrea y el acumulado de Proyectos Avalados por CoCrea 2020- 2021 es de 587. 3. CID: se han expedido 30 Certificados de Inversión y/o Donación. 4. CERTIFICADOS DE INVERSIÓN NACIONAL (CINA) – Decreto 474-2020: en 2021 se han emitido 4 certificados . 5. Ley 814 de 2003: a corte de 2021 se han expedido 166 Certificados de Inversión o Donación Cinematográfica. En total acumulado se llevan 1.770 empresas con beneficios tributarios.	 </t>
  </si>
  <si>
    <t xml:space="preserve">A diciembre de 2021, se realizó un 97.7% de compromisos, obligado 82 % y pagos 76% del 1 de enero al 31 de diciembre 2021, de acuerdo a lo enviado por las dependencias la ejecución presupuestal contratada en el 2021.	 </t>
  </si>
  <si>
    <t xml:space="preserve">Al cierre de la vigencia, la Oficina Asesora de Planeación implemento el seguimiento en el SIG II para garantizar la integridad de la información, así como el envío de un correo informativo mensual a las dependencias informando las fechas de corte del sistema para el registro de los avances a los Indicadores del Plan Estratégico Institucional (PEI), y la revisión por la Oficina Asesora de Planeación de los mismos mes a mes, que beneficia a todas las dependencia del Ministerio.	 </t>
  </si>
  <si>
    <t xml:space="preserve">Durante el mes de diciembre el SGSI adelantó las siguientes actividades: Se continuo con la consolidación de matriz de activos de información con los entregados por los procesos, así como con la elaboración y envío de piezas gráficas con circuito. Charla de seguridad de la información a los colaboradores de la oficina jurídica. Seguimiento documentado a la oportunidad de mejora 505. Durante el mes de diciembre de 2021 Referente al SGA se adelantó: La versión inicial de la matriz de aspectos e impactos ambientales de la entidad por procesos y subprocesos. Participación en el cierre del programa SINA: carbono neutro del Ministerio de Ambiente y Desarrollo Sostenible como representantes del Ministerio de Cultura Se realizo seguimiento y registro de las OM 481 y 483 relacionadas con la gestión ambiental de la entidad, verificando su cumplimiento. Adicional se adelantó el diseño y oficialización en ISOlución del formato de programas ambientales. También se remitió al proceso de Gestión Administrativa la propuesta de programas para la vigencia 2022.	 </t>
  </si>
  <si>
    <t xml:space="preserve">Las actividades adelantadas durante el mes de diciembre respecto a la implementación del modelo MIPG fueron las siguientes: Se realizó el ejercicio de auditoría al plan de implementación MIPG 2021-2022 por parte de la oficina de control interna, de la cual se recibió como resultado el informe con la identificación de observaciones: SIN HALLAZGOS. Adicional se realizó una actualización y análisis de la información consolidada en la herramienta de seguimiento al Plan de Implementación MIPG 2021-2022, consiguiendo a corte 31 de diciembre el cumplimiento de la meta establecida.	 </t>
  </si>
  <si>
    <t xml:space="preserve">Para el cierra la vigencia 2021, se realizó el seguimiento y monitoreo del Plan, donde se realizó: 1. Mapa de riesgos: Cuenta con 16 actividades, de las cuales 13 se encuentra ejecutadas con el 100%, las tres restantes se encuentran pendientes de cumplimiento en la vigencia 2022 2. Estrategia de Racionalización de Trámites: Presenta avance del 90% total, el trámite: Autorización de intervención en bienes inmuebles de interés cultural del ámbito nacional ID 943, presenta una avance del 90% a cargo de la Dirección de Patrimonio. El trámite: Certificación de depósito legal para conservación y preservación de ejemplares ID 1032, a cargo de la Biblioteca Nacional presenta avance del 80% El trámite: Reconocimiento como producto nacional de las obras cinematográficas colombianas, a cargo de la Dirección de Audiovisuales, Cine y Medios Interactivos, finaliza el proceso de racionalización con el 100% de cumplimiento. 3. Rendición de Cuentas: Cuenta con 13 actividades, de las cuales doce cuentan con un 100% de ejecución, y la restante cuenta con el 60%, de cumplimiento 4. Servicio al ciudadano: Cuenta con 12 actividades, de las cuales 9 cuentan con 100% de ejecución, y las restantes con 90% de ejecución. 5. Transparencia: Cuenta con 13 actividades, de las cuales 9 cuentan con un 100% de ejecución, dos con 90%, una con 80% y una ala que no se logró dar cumplimiento debido a que, la Procuraduría General no habilitó la plataforma para el reporte de ITA vigencia 2021. y 6. Iniciativas adicionales: Cuenta con 7 actividades, de las cuales cinco presenta el 100% de cumplimiento y las restantes el 50%.	 	 	  </t>
  </si>
  <si>
    <t xml:space="preserve">Con corte a 31 de diciembre y de acuerdo al cronograma de capacitación, se ha ejecutado un 116% correspondiente a 49 capacitaciones, dado que ya se desarrollo el número de actividades planeadas para la presente vigencia.	 	</t>
  </si>
  <si>
    <t xml:space="preserve">Con corte al 31 de diciembre de 2021, el porcentaje del nivel de satisfacción de las 49 actividades de capacitaciones realizadas es del 96%.	 </t>
  </si>
  <si>
    <t>En el mes de diciembre se ha cumplido con la capacidad instalada para el funcionamiento de los servicios informáticos ya que la entidad cuenta con equipos, infraestructura y herramientas de software para apoyar la gestión y el cumplimiento de la misión.</t>
  </si>
  <si>
    <t xml:space="preserve">Con cierre al mes de diciembre, el Grupo de Gestión Documental, ya realizó la presentación del 2 instrumento archivístico, y esta en trámite la aprobación del segundo instrumento por parte del Comité Institucional de Gestión y Desempeño. y poder proceder a la implementación previa aprobación.	 </t>
  </si>
  <si>
    <t xml:space="preserve">A diciembre 31 de 2021, se cumplió con este indicador, a través del seguimiento a los estímulos otorgados a 100 becas por medio de la convocatoria 2021 del Programa Nacional de Estímulos	 </t>
  </si>
  <si>
    <t xml:space="preserve">A diciembre 31 de 2021, se cumplió con el seguimiento y acompañamiento a 641 proyectos artísticos y culturales apoyados de la convocatoria del programa de concertación cultural, lo que corresponde al 20% de los proyectos apoyados por convocatoria pública. </t>
  </si>
  <si>
    <t>Entre el mes de agosto de 2018 y el mes de diciembre de 2021 fueron aprobados 153 proyectos ante el Sistema General de Regalías – SGR. El monto total de inversión de estos proyectos asciende a $523.857 millones de pesos en 27 departamentos: Antioquia, Arauca, Atlántico, Bolívar, Boyacá, Caldas, Caquetá, Casanare, Cauca, Cesar, Chocó, Córdoba, Cundinamarca, Huila, La Guajira, Magdalena, Meta, Nariño, Putumayo, Quindío, Risaralda, San Andrés, Santander, Sucre, Tolima, Valle del Cauca y Vichada. En 2021 fueron aprobados 42 proyectos, en 16 departamentos: Antioquia, Arauca, Bolívar, Boyacá, Caquetá, Casanare, Cauca, Cesar, Córdoba, Cundinamarca, La Guajira, Magdalena, Nariño, Putumayo, Tolima y Vichada por un valor de $214.467 millones de pesos. De estos, están pendientes por migrar 6 proyectos a la base de datos Gesproy-DNP por un valor de $19.316 millones. Sumado a lo anterior, se reportan 11 proyecto del sector cultura que fueron aprobados en el año 2020, pero no habían migrado a la plataforma GESPROY del SGR.</t>
  </si>
  <si>
    <t>De Enero a diciembre 2021: i) Conciertos en vivo: 26-02 TMJMSD, 4 y 24 -03 y 7-04, Teatro Colón, 2-04 Popayán, 8-04 Catedral Primada, 28-05 Pacífico Sinfónico TMJMSD, 4-06 Teatro Colón, 10-06 TMJMSD, 9 y 28-07 TMJMSD, 17-08 Aniversario 85 OSNC Teatro Colón, 26 y 27-08 Quinteto Piazolla Teatro Colón. 23-09 Concurso de piano Teatro Colón, 29-09 Festival Música Clásica Iglesia Lourdes, 6-10 Concierto Bicentenario Villa del Rosario, 14-10 TMJMSD, 29 y 30-10 Cine concierto Teatro Colón y 29,30 y 31-10 Gran Ballet de Canadá en el TMJMSD, 5,6-10 Leticia Moreno Teatro Colón, 13,14,15-10 Festival de Música Clásica TMJMSD y Teatro El Ensueño, 18-11 Gabriel Montero TMJMSD, 19-11 concierto Teatro Colón, 25-11 Grupo Ámbar en el Teatro Colón. Ópera El Principito 4 funciones en el Teatro Colón y Ópera Tosca 3 funciones en el Teatro Mayor TMJSD ii) Producciones audiovisuales: 15 Sesiones OSNC, 14 cap. Serie "Contra el olvido" y 2 conciertos en streaming en el Movistar Arena. iii) Grabaciones: 3 bandas sonoras y participación en la grabación del Himno de Batuta. iv) Actividades de formación: 9 Taller de formación instrumental, 1 Taller de dirección, 14 Clases con Batuta. Para un total de 97 conciertos en la vigencia.</t>
  </si>
  <si>
    <t>Los asesores de la Dirección de Fomento Regional asesoran 1000 municipios, 31 ciudades capitales y 32 departamentos del país, para realizar asistencia técnica a la institucionalidad cultural, gestores culturales y consejos de cultura, en temas relacionados con planeación, formulación de proyectos, financiación y participación ciudadana. Desde agosto de 2018 al 31 de diciembre de 2021 se han asesorado 1113 de las 1134 entidades territoriales, con un avance del 98.14% en la meta del cuatrienio; Con corte a 31 de diciembre de 2021 se han asesorado y asistido técnicamente a 1.000 municipios, 32 departamentos y 31 ciudades capitales.</t>
  </si>
  <si>
    <t>Con corte al mes de diciembre se reporta un total de 354 obras divulgadas y exhibidas de manera virtual o en espacios físicos. Para la vigencia 2022, se encuentran listos 148 obras del programa Comparte lo que Somos de artista ganadores de en la modalidad de persona natural específicamente del área de artes visuales, las cuáles serán divulgadas en la vigencia 2022 que aportarán al cumplimiento total del indicador acumulado de 1301.</t>
  </si>
  <si>
    <t xml:space="preserve">Con corte a 31 de diciembre se cumplió con la meta establecida para la vigencia 2021, con la inscripción en la LICBIC y la postulación a la LRPCI los siguientes elementos: 1) Paisaje Cultural de Providencia, Archipiélago de San Andrés, Providencia y Santa Catalina. 2) El Club de Comercio en Bucaramanga. 3) La Cumbia del Magdalena 4) Colección de Marionetas del Teatro Fundación Jaime Manzur 5) La Minería Artesanal Ancestral de metales precioso en el Río Cauca y Atrato 6) La Catedral Basílica de Santa Marta. 7) La Tapia Pisada y las técnicas de construcción en tierra en Barichara. 
</t>
  </si>
  <si>
    <t>% AVANCE cuatrienio 2020</t>
  </si>
  <si>
    <t>% AVANCE cuatrienio 2021</t>
  </si>
  <si>
    <t xml:space="preserve">Con corte al mes de diciembre, se muestran avances para este indicador con las siguientes acciones; LENGUAS INDÍGENA el Plan Decenal de Lenguas Nativas capítulo indígena fue presentado y concertado en el mes de diciembre del 2020 en La Mesa Permanente de Concertación. Además en el presente año 2021 se concertó en la Mesa Permanente de Concertación la conformación del Comité de seguimiento, su primera sesión se debe realizar en el 2022. En el mes de noviembre se avanzó con el diseño final del documento para la publicación del capitulo indígena. LENGUAS CRIOLLAS El Plan decenal capitulo de lenguas criollas durante el año 2021 se desarrolló las 7 etapas de la ruta acordada con la subcomisión de cultura de la consultiva de Alto Nivel de las comunidades negras, afrocolombianas, raizales y palenqueras. En el mes de noviembre se elaboró el documento capitulo de lenguas criollas que contiene: los conceptos de la rama lingüística que estudia las lenguas criollas, una caracterización de las lenguas criollas, el número de hablantes actuales de las dos lenguas, la matriz de cuatro (4) ejes; trece (13) líneas y treinta y uno (31) programas y proyectos. Este documento será presentado en sesión de la comisión consultiva de alto nivel, se logra concertar el capito de lenguas criollas y se cumplió con la proyección de acciones del plan para la vigencia 2021.	 </t>
  </si>
  <si>
    <t xml:space="preserve">Meta cumplida en 2020, se continúan realizando acciones del programa así: Con corte al mes de diciembre se ha avanzó en el proceso administrativo para la generación de dos capítulos adicionales del programa mujeres narran su territorio logrando así cumplir con la proyección de territorios focalizados para la implementación del Programa Mujeres Narran su Territorio.	   </t>
  </si>
  <si>
    <t xml:space="preserve">Con corte al mes de diciembre, se cumplió con lo previsto en relación a las ordenes de sentencias en el marco de las sentencias, entre las acciones adelantadas durante esta vigencia se encuentran: 1. Traducción e interpretación de la sentencia de restitución de los derechos territoriales, resultante de este proceso, y del informe de caracterización de afectaciones territoriales del Resguardo Indígena de Bochoromá-Bochoromacito a la lengua Embera-Katio así como su posterior difusión. 2. Dos círculos de la palabra para el cumplimiento de Auto Interlocutorio No. AIR-21-252 denominados círculos de la palabra para el reconocimiento, fomento, protección, uso y preservación y visibilización de las lenguas de grupos étnicos de lagos Jamaicurú y Carurú en el Vaupés y en Miraflores Guaviare. 3. Convenio de asociación suscrito con el Consejo Comunitario de la Comunidad Negra del la Cuenca del Rio Yurumanguí. 4. Convenio con el Resguardo Indígena San Lorenzo. 5. Convenio con el Consejo Comunitario Renacer Negro. 6. Contrato con la Organización ASOWNJ. 7. Contrato con el Consejo Comunitario del Rio Chagui, Convenio con la ONIC. 9. Contrato con la Fundación Ambiental del Territorio Futuro Verde - Arquia.	 </t>
  </si>
  <si>
    <t xml:space="preserve">Durante el mes de diciembre la Biblioteca Nacional de Colombia dio continuidad a la preparación de estrategias, planes y programas tendientes al incremento del índice de libros leídos por la población Colombiana entre 5 a 11 años, dentro de la que se incluye la propuesta de la segunda encuesta ENLEC, como una de las acciones del CONPES "Política Nacional de Lectura, Escritura, Oralidad y Bibliotecas Escolares - PNLEOBE", documento aprobado en sesión del Consejo el 20 de diciembre de 2021, y para el cual el Ministerio de Cultura contribuirá con un presupuesto de $1.000 millones de pesos. El liderazgo de la ENLEC continuará como responsabilidad de la Biblioteca Nacional de Colombia.	 </t>
  </si>
  <si>
    <t xml:space="preserve">Durante el mes de diciembre la Biblioteca Nacional de Colombia dio continuidad a la preparación de estrategias, planes y programas tendientes al incremento del índice de libros leídos por la población Colombiana de 12 años y más, dentro de la que se incluye la propuesta de la segunda encuesta ENLEC, como una de las acciones del CONPES "Política Nacional de Lectura, Escritura, Oralidad y Bibliotecas Escolares - PNLEOBE", documento aprobado en sesión del Consejo el 20 de diciembre de 2021, y para el cual el Ministerio de Cultura contribuirá con un presupuesto de $1.000 millones de pesos. El liderazgo de la ENLEC continuará como responsabilidad de la Biblioteca Nacional de Colombia.	  </t>
  </si>
  <si>
    <t xml:space="preserve">Durante el mes de diciembre se digitalizaron, editaron y dispusieron en la Biblioteca Digital de la BNC, 103 títulos, para un total acumulado en la vigencia 2021 de 1.897 cumpliendo así con la meta asignada para la presente vigencia. En total se han digitalizado para el cuatrienio 6.197.	 </t>
  </si>
  <si>
    <t xml:space="preserve">Con corte al 31 de diciembre, esta meta se cumplió con el acompañamiento en el desarrollo de estrategias de circulación y formación de públicos para el cine colombiano, a un total de 167 municipios, así: *2 municipios en noviembre: Carmen de Bolívar (Bolívar) con la entrega de 8 maletas de la diversidad cultural en el marco del Festival Audiovisual de los Montes de María; Guapi (Cauca) con la entrega a creadores y colectivos, socialización y proyección de contenidos de 1 maleta de la Diversidad Cultural en el marco del acompañamiento a las Becas de Reactivación Territorios en Diálogo. *Durante el mes de diciembre 165 municipios fueron acompañados en el desarrollo de estrategias de circulación y formación de públicos para el cine colombiano a través de la estrategia pedagógica maleta de la diversidad y de la estrategia de circulación y promoción de cine colombiano Temporada Cine Crea Colombia.	 </t>
  </si>
  <si>
    <t xml:space="preserve">Con corte a diciembre, esta meta se cumplió con el fortalecimiento de un total de 21 colectivos de comunicación, en narrativas, creación y comunicación a través de la publicación de ganadores de las Becas de Comunicación y Territorio 2021. Estas 21 organizaciones y colectivos recibirán un estimulo para fortalecer sus procesos de comunicación: 1. Kucha Suto (Palenque, Mahates - Bolívar) 2. Corporación Montañera Films (Pereira, Risaralda) 3. Corporación para el desarrollo y paz del Occidente de Boyacá. (Chiquinquirá - Boyacá).. 4. Corporación Vida de Color-es ( Bogotá D.C) 5. Asociación Campesina de Inzá (Cauca) 6. Asociación de Cabildos y/o Autoridades Indígenas del Nudo de los Pastos - Shaquiñan (Pasto - Nariño) 7. Alianza de Comunicadores Indígenas y Colectivos de Comunicación de Colombia ACOIC (Pasto - Nariño) 8. Fundación Roztro (Cartagena, Bolívar) 9. Corporación El Cuarto Mosquetero (Villavicencio - Meta) 10. Fundación Educativa para la Recuperación de las tradiciones culturales Semblanzas del Rio Guapi, (Guapi, Cauca) 11. Asociación de Comunicadores de Nuqui - Colectivo Empuja, (Nuquí, Chocó) 12. Asociación de Autoridades Tradicionales Awa´ Organización Unidad Indígena del Pueblo Awa´ (UNIPA), (Barbacoas - Nariño) 13. Corporación Isla en Vela, (Cali, Valle del Cauca) 14. SEA LAND &amp; CULTURE OLD PROVIDENCE INITIATIVE, (Providencia) 15. FUNDACIOÓN HENRIETTA ´S (San Andrés) 16. Asociación Comunidades Empoderadas, (Santa Marta, Magdalena); 17. Corporación Afrocolombiana Sexteto Tabla de San Basilio de Palenque, (Palenque, Bolívar) 18. Asociación de artesanas indígenas (os) Kankuamas, (Valledupar, Cesar) 19. Asociación Cultural y Ambientalista del SUR, (Garzón, Huila) 20. Asociación Grupo Independiente de Fotógrafas - GIF, (Ibagué, Tolima) 21. Fundación Entrerios, (Barranquilla, Atlántico)	 </t>
  </si>
  <si>
    <t xml:space="preserve">Con corte a diciembre, esta meta se cumplió con la creación de un total de 308 contenidos, así: 1. A través del PNE 2020, desde el proyecto de Narrativas Sonoras se han creado 29 contenidos así: 2 contenidos de las Becas de Investigación en Narrativas y Comunicación (1 video y 1 contenido sonoro del proyecto de investigación de la Escuela de Formación ´Comunicación para la vida en el marco del proyecto "Un espacio para el desarrollo social y la construcción de paz en el Putumayo"), 25 contenidos sonoros convergentes con narrativas digitales para la socialización y circulación del 'saber hacer' de emisoras comunitarias y, 2 contenidos sonoros convergentes producidos por comunicades NARP en octubre. 2. A través de Infancia, Juventud y Medios se crearon 94 contenidos así: 4 proyectos ganadores Beca creación y producción capítulos unitarios dirigidos audiencias infantiles y juveniles; 29 contenidos producidos como piezas de apoyo Beca de formación de públicos, 43 contenidos producidos con la participación de niños, niñas y adolescentes, 1 contenido del proyecto Azalea, 8 podcast acción jóvenes, audiovisual y realidad, 3 piezas sonoras talleres creación con infancia, 4 Cápsulas Audiovisuales fortalecimiento a los ecosistemas, y 2 piezas sonoras beca para la formación de públicos 3. A través de CREA DIGITAL, se publicó la resolución de ganadores de 45 proyectos premiados e inicio la producción de los contenidos correspondientes a cada proyecto. 4. A través de la iniciativa Narrativas audiovisuales, se han creado 40 contenidos: 2 contenidos de la Beca "Mujeres Creadoras", 3 contenidos de la Beca Manuel Zapata Olivera; y 35 contenidos de la Beca de Comunicación y Territorio 5. A través de Territorios en Diálogo, desde la convocatoria de Reactivación se crearon 70 contenidos sonoros, audiovisuales y convergentes de comunicación, realizados por 12 organizaciones de diferentes territorios. 6. A través de Comunicación étnica - proceso fortalecimiento Escuelas CRIHU y CRIDEC	 
Se han creado 941 contenidos audiovisuales culturales en el cuatrienio. </t>
  </si>
  <si>
    <t>En el mes de diciembre 2021 se presentaron los siguientes espectáculos presenciales: - 'El principito', ópera de Rachel Portman, el 16, 17 y 18 de diciembre, a las 7:30 p.m.y el 19 de diciembre, las 5 p.m. - Calle Colón del colectivo 'A todo malabar', el 16, 17 y 18 de diciembre, a las 6:20 p.m. y el 19 de diciembre a las 3:50 p.m. Concierto de fin de año de Fruko y sus tesos, el 21 de diciembre, a las 5:30 p.m. Se presentaron los siguientes espectáculos de manera virtual: - 'En el nombre de la madre', de La maldita Vanidad, del 24 al 26 de diciembre por FB y YouTube - Chabuco', del 29 al 31 de diciembre por FB y YouTube"</t>
  </si>
  <si>
    <t xml:space="preserve">Con corte al 31 de diciembre de 2021 se diseñó el siguiente instrumento de Financiación: Línea Cultura Adelante en el marco del Convenio interadministrativo 1297 de 2021 con Bancóldex. Lo anterior se suma a los dos instrumentos de financiación reportados en 2019 y a los tres instrumentos reportados en 2020. El 28 de agosto se lanzó la convocatoria a través de la Corporación Colombia Crea Talento. Con esto se da cumplida la meta del 2021.	 </t>
  </si>
  <si>
    <t xml:space="preserve">Durante la vigencia 2021, al mes de diciembre se han gestionaron $10.454.886.251 en recursos de cooperación internacional, lo que representa un avance del 104,5% frente a la meta establecida para la vigencia 2021. Dentro de los aportes más representativos gestionados en el mes de diciembre, se destacan los realizados por el gobierno de Emiratos Árabes Unidos, quienes le entregaron $79.000.000, para la participación de la Ministra en la Conferencia de Economía Creativa de Dubái, en el marco de la Expo Dubái 2021.	 </t>
  </si>
  <si>
    <t xml:space="preserve">Con corte al mes de diciembre se cumplió y superó la meta, por medio de la expedición de resoluciones para 131 talleres escuela así:
30-Nariño: Olaya herrera, Barbacoas, Magui Payan, Roberto Payan, Pasto(6), Buesaco, Chachiagui, San Pablo, La Cruz, Arboleda, Imues, Sandoná, Cumbal, Ipiales y La Unión, Tumaco(10), en mopa mopa, artesanías con chaquira y canastos, lengua Awapit, pintura y murales, alfarería, repujado en cueros, tejeduría, viche.
9-Chocó: (2)Nuqui, (3)Quibdó, (2)Ungía, Acandí y Jurado, en artesanías, cocina tradicional, elaboración de disfraces, lengua nativa y alfarería. 
19-Valle del Cauca: Cerrito, Yotoco, Ginebra, Jamundí(2), Yumbo, Buenaventura(3), Roldanillo, La Unión, Cartago, Inza, (4)Cali, Palmira en mecatearía, tejeduría, raleo y elaboración de vino artesanal, bordados, elaboración de artesanías, cocina tradicional, elaboración de instrumentos musicales, escultura, murales, partería.
13-Cauca: (2)Santander de Quilichao, Suarez, (2)Guapi, Cajibio, Patía, Piendamo, Silvia, Popayán, Purace, Timbio, Timbiqui en artesanías, tejeduría, gastronomía, elaboración de violín caucano, talla en madera, lutería, lengua nasa.
1-San Andres y Providencia en construcción mixta
3-Huila: Suaza, Palermo e Isnos en sombrero suaseño en palma de iraca, tejeduría en Pindo y talla en piedra
1-Antioquia: El Retiro en Ebanistería
5 en Bogotá en confección de ropa urbana y calzado, construcción, cocina tradicional colombiana y cocina ancestral del altiplano cundiboyacense
4-Bolívar: Cartagena – Bocachica en carpintería de ribera
2-Casanare: Monterrey y Trinidad en talla de madera y trabajos del Llano 
5-Córdoba: Montería en Cocina, Cestería, Artesanías en Madera y Tejidos con Fibras 
2-Norte de Santander: Villa del Rosario en historia cultural y memoria e identidad
4-Sucre: Morroa, Guarandá, los Palmitos y el Roble en Hamaca en telar vertical, cocina tradicional y elaboración de productos de Palma de Vino
15-Caldas: Anserma, Risaralda(2), Dorada(2), Aguadas(2), Pacoa, Salamina(2), Marmato(2) y Riosucio(3) en música instrumental, artesanía, pintura, artesanías. cocina, tejeduría, ripiado, talla en madera, filigrana, cestería, alfarería.
3-Quindio: Córdoba y Armenia(2) en construcción y artesanías en guadua, fibras naturales y muñequería.
2-Santander: Barichara en técnicas constructivas tradicionales y cerámica guane
3-Putumayo: Puerto Asís, Colón y Valle del Guamuez en lengua indígena
3-Meta: Puerto Gaitan en cerámica y bioconstrucción, tejido con fibras naturales, madera y trabajos con semillas
2-Amazonas: Puerto Arica y Leticia en lengua bora y lengua nativa.
1-Arauca: Arauca en lengua nativa betoye
4-Vaupes: Buenos Aires, Piracuara, Santa Isabel y Monforth en elaboración de malocas, lengua kavijari, construcción y alfarería   
Contando a la fecha con 209 talleres escuela creados en el cuatrienio.
.    </t>
  </si>
  <si>
    <t>A diciembre 31 de 2021, se han apoyado 3.504 proyectos culturales a través del Programa Nacional de Concertación Cultural en la vigencia 2021,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87 proyectos en: 
Antioquia 5 
Atlántico 1
Bogotá 8 
Bolívar 5 
Boyacá 1
Caldas 2
Caquetá 1
Cauca 1
Cesar 4
Chocó 4 
Córdoba 1
Internacionales 4 
La Guajira 1
Magdalena 1
Nacional 6 
Nariño 4
Norte de Santander 3
Putumayo 1
Quindío 1 
Santander 1
Tolima 2 
Valle del Cauca 28 
Vaupés 1
C. 214 salas de teatro y espacios no convencionales.
Para un total de 3.504 en 2021 y un acumulado de 10.374 en el cuatrienio acumulado de 10.374 en el cuatrienio.</t>
  </si>
  <si>
    <t xml:space="preserve">Durante el mes de diciembre se realizó el acompañamiento técnico y formativo en territorio en 72 bibliotecas y comunidades rurales, a través del cual se finalizó el proceso de implementación de las Bibliotecas Rurales Itinerantes de la vigencia 2021 correspondiente a tres visitas presenciales. Adicionalmente, finalizaron las segundas visitas del seguimiento presencial de las BRI 2020, con el acompañamiento a 8 bibliotecas públicas y comunidades rurales en el mes de diciembre. Por otra parte, con relación al componente de incentivos, se recibieron 143 postulaciones que se encuentran en proceso de evaluación y solicitud de subsanaciones a los postulantes, los resultados se publicarán en el mes de enero y se realizarán las correspondientes transferencias de los incentivos. Igualmente se realizó la fase de pre-producción y producción de la serie audiovisual "Experiencias que inspiran", registrando las experiencias de 6 BRI: Gambita(Santander), Circasia (Quindío), Manaure(Cesar), Pizanda (Nariño), Sibundoy y Santiago (Putumayo). Por otra parte, durante el mes de diciembre la ESAL Fundalectura, finalizó el proceso de adquisición, recepción y alistamiento del material bibliográfico, didáctico y pedagógico que conforma las maletas de recursos de las BRI, así mismo durante este mes se finalizó el proceso de adquisición, recepción y alistamiento de los kits de tecnología que complementan la maleta de recursos, estas maletas se entregarán en el mes de enero de 2022. Cumpliendo con esto la meta establecida para la vigencia y contando a la fecha con 450 bibliotecas itinerantes implementadas en el cuatrienio. </t>
  </si>
  <si>
    <t>En el año 2020, se comprometieron $3.312.535.343,50, Valores que corresponden a $511.629.147 del gasto en Viáticos y Desplazamiento, $1.213.014.100,87 de tiquetes y $1.587.892.095,00 en logística. Para el corte a 31 de diciembre de 2021, se han comprometido $12.205.674.497,28; lo cual representa un incremento del 268% con respecto al año inmediatamente anterior.
Si nos comparamos con el total de lo comprometido en el año 2019 que fue $6,678,000,000= Vs lo comprometido del año 2021 que fue $12.205.674.497,28 menos el valor del contrato de logista Bicentenario $5.850.000.000= seria para el 2021 $6.355.674.497,28= lo cual representaría una reducción del 5%</t>
  </si>
  <si>
    <t xml:space="preserve">Se adelantaron todas las auditorias programadas para el año 2021. En el mes de noviembre y diciembre se realizaron las auditorias a la Oficina Jurídica y de Inventarios, Parque Automotor y Logística, se entregaron los informes preliminares. La auditoria de Seguridad y Salud en el Trabajo. se encuentra en desarrollo. Se hizo el cierre de la auditoria de Sistemas de Información y procesos de Sistemas. Y se entregó el preliminar de Escuelas Taller. Queda pendiente para el 2022 por terminar la auditoria de la Política de Economía Naranja.	 </t>
  </si>
  <si>
    <t>CIERRE 2020</t>
  </si>
  <si>
    <r>
      <t>A diciembre 31 de 2021 se cumplió con la meta establecida para la vigencia y se sobrepaso debido a las estrategias de reactivación realizadas. Se otorgaron 4.046 estímulos a proyectos artísticos y culturales por un valor de $16.647</t>
    </r>
    <r>
      <rPr>
        <sz val="12"/>
        <color rgb="FFFF0000"/>
        <rFont val="Arial"/>
        <family val="2"/>
      </rPr>
      <t xml:space="preserve"> </t>
    </r>
    <r>
      <rPr>
        <sz val="12"/>
        <rFont val="Arial"/>
        <family val="2"/>
      </rPr>
      <t xml:space="preserve">millones, en la vigencia 2021 así: 
Crea Digital: 45 estímulos en 18 municipios de 14 departamentos
Museos ReactivARTE: Arte Joven 20x21: 420 estímulos en 16 municipios de 13 departamentos. 
Portafolio Programa Nacional de Estímulos: 960 estímulos otorgados en 242 municipios de 31 departamentos. 
Comparte lo que somos: 2.621 estímulos en los 32 departamentos del país. 
Para un total de 6.993 estímulos otorgados en el cuatrienio, en todo el territorio nacional.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</si>
</sst>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quot;#,##0.00;[Red]\-&quot;$&quot;#,##0.00"/>
    <numFmt numFmtId="176" formatCode="&quot; $&quot;#,##0&quot; &quot;;&quot;-$&quot;#,##0&quot; &quot;;&quot; $- &quot;;&quot; &quot;@&quot; &quot;"/>
    <numFmt numFmtId="177" formatCode="&quot; $ &quot;#,##0.00&quot; &quot;;&quot; $ (&quot;#,##0.00&quot;)&quot;;&quot; $ -&quot;#&quot; &quot;;&quot; &quot;@&quot; &quot;"/>
    <numFmt numFmtId="178" formatCode="&quot; $ &quot;#,##0&quot; &quot;;&quot; $ (&quot;#,##0&quot;)&quot;;&quot; $ - &quot;;&quot; &quot;@&quot; &quot;"/>
    <numFmt numFmtId="179" formatCode="&quot; &quot;&quot;$&quot;&quot; &quot;#,##0.00&quot; &quot;;&quot; &quot;&quot;$&quot;&quot; (&quot;#,##0.00&quot;)&quot;;&quot; &quot;&quot;$&quot;&quot; -&quot;00&quot; &quot;;&quot; &quot;@&quot; &quot;"/>
    <numFmt numFmtId="180" formatCode="&quot; &quot;#,##0&quot; &quot;;&quot;-&quot;#,##0&quot; &quot;;&quot; - &quot;;&quot; &quot;@&quot; &quot;"/>
    <numFmt numFmtId="181" formatCode="&quot; &quot;#,##0.00&quot; &quot;;&quot;-&quot;#,##0.00&quot; &quot;;&quot; -&quot;#&quot; &quot;;&quot; &quot;@&quot; &quot;"/>
    <numFmt numFmtId="182" formatCode="&quot; $&quot;#,##0.00&quot; &quot;;&quot;-$&quot;#,##0.00&quot; &quot;;&quot; $-&quot;#&quot; &quot;;&quot; &quot;@&quot; &quot;"/>
    <numFmt numFmtId="183" formatCode="[$$-80A]#,##0.00;[Red]&quot;-&quot;[$$-80A]#,##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000000"/>
      <name val="Calibri"/>
      <family val="2"/>
    </font>
    <font>
      <sz val="11"/>
      <color rgb="FF000000"/>
      <name val="Arial"/>
      <family val="2"/>
    </font>
    <font>
      <b/>
      <sz val="11"/>
      <color rgb="FFFF0000"/>
      <name val="Arial"/>
      <family val="2"/>
    </font>
    <font>
      <b/>
      <sz val="12"/>
      <color theme="0"/>
      <name val="Arial"/>
      <family val="2"/>
    </font>
    <font>
      <b/>
      <sz val="12"/>
      <name val="Arial"/>
      <family val="2"/>
    </font>
    <font>
      <b/>
      <sz val="12"/>
      <color rgb="FFFFFFFF"/>
      <name val="Calibri"/>
      <family val="2"/>
    </font>
    <font>
      <sz val="12"/>
      <name val="Arial"/>
      <family val="2"/>
    </font>
    <font>
      <b/>
      <sz val="12"/>
      <color theme="1"/>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
      <b/>
      <sz val="11"/>
      <color rgb="FFFF0000"/>
      <name val="Calibri"/>
      <family val="2"/>
    </font>
    <font>
      <sz val="8"/>
      <name val="Calibri"/>
      <family val="2"/>
      <scheme val="minor"/>
    </font>
    <font>
      <sz val="12"/>
      <color rgb="FFFF0000"/>
      <name val="Arial"/>
      <family val="2"/>
    </font>
  </fonts>
  <fills count="8">
    <fill>
      <patternFill patternType="none"/>
    </fill>
    <fill>
      <patternFill patternType="gray125"/>
    </fill>
    <fill>
      <patternFill patternType="solid">
        <fgColor rgb="FFFFFF00"/>
        <bgColor theme="4"/>
      </patternFill>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127">
    <xf numFmtId="0" fontId="0" fillId="0" borderId="0"/>
    <xf numFmtId="9" fontId="1" fillId="0" borderId="0" applyFont="0" applyFill="0" applyBorder="0" applyAlignment="0" applyProtection="0"/>
    <xf numFmtId="164" fontId="5" fillId="0" borderId="0" applyBorder="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166" fontId="5" fillId="0" borderId="0" applyBorder="0" applyProtection="0"/>
    <xf numFmtId="170" fontId="5" fillId="0" borderId="0" applyBorder="0" applyProtection="0"/>
    <xf numFmtId="179" fontId="6" fillId="0" borderId="0" applyFont="0" applyFill="0" applyBorder="0" applyAlignment="0" applyProtection="0"/>
    <xf numFmtId="177" fontId="5" fillId="0" borderId="0" applyBorder="0" applyProtection="0"/>
    <xf numFmtId="178" fontId="5"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180"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81"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76"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82" fontId="5" fillId="0" borderId="0" applyBorder="0" applyProtection="0"/>
    <xf numFmtId="164" fontId="14" fillId="0" borderId="0" applyBorder="0" applyProtection="0"/>
    <xf numFmtId="166" fontId="5" fillId="0" borderId="0" applyBorder="0" applyProtection="0"/>
    <xf numFmtId="0" fontId="15" fillId="0" borderId="0" applyNumberFormat="0" applyBorder="0" applyProtection="0"/>
    <xf numFmtId="183" fontId="15" fillId="0" borderId="0" applyBorder="0" applyProtection="0"/>
    <xf numFmtId="0" fontId="1" fillId="0" borderId="0"/>
    <xf numFmtId="0" fontId="1" fillId="0" borderId="0"/>
    <xf numFmtId="43" fontId="1" fillId="0" borderId="0" applyFont="0" applyFill="0" applyBorder="0" applyAlignment="0" applyProtection="0"/>
  </cellStyleXfs>
  <cellXfs count="222">
    <xf numFmtId="0" fontId="0" fillId="0" borderId="0" xfId="0"/>
    <xf numFmtId="0" fontId="0" fillId="0" borderId="0" xfId="0" applyAlignment="1">
      <alignment horizontal="center"/>
    </xf>
    <xf numFmtId="0" fontId="0" fillId="0" borderId="0" xfId="0" pivotButton="1"/>
    <xf numFmtId="3" fontId="0" fillId="0" borderId="0" xfId="0" applyNumberFormat="1" applyAlignment="1">
      <alignment horizontal="center"/>
    </xf>
    <xf numFmtId="0" fontId="2" fillId="0" borderId="0" xfId="0" applyFont="1" applyAlignment="1">
      <alignment horizontal="center"/>
    </xf>
    <xf numFmtId="22" fontId="4" fillId="0" borderId="0" xfId="0" applyNumberFormat="1" applyFont="1" applyAlignment="1">
      <alignment horizontal="center"/>
    </xf>
    <xf numFmtId="22" fontId="0" fillId="0" borderId="0" xfId="0" applyNumberFormat="1"/>
    <xf numFmtId="9" fontId="3" fillId="2" borderId="1" xfId="1" applyFont="1" applyFill="1" applyBorder="1" applyAlignment="1">
      <alignment horizontal="center" vertical="center"/>
    </xf>
    <xf numFmtId="9" fontId="0" fillId="0" borderId="0" xfId="1" applyFont="1" applyAlignment="1">
      <alignment horizontal="center"/>
    </xf>
    <xf numFmtId="0" fontId="3" fillId="2" borderId="1" xfId="0" applyFont="1" applyFill="1" applyBorder="1" applyAlignment="1">
      <alignment horizontal="center" vertical="center" wrapText="1"/>
    </xf>
    <xf numFmtId="9" fontId="0" fillId="0" borderId="0" xfId="0" applyNumberFormat="1" applyFont="1" applyAlignment="1">
      <alignment horizontal="center"/>
    </xf>
    <xf numFmtId="10" fontId="0" fillId="0" borderId="0" xfId="0" applyNumberFormat="1" applyAlignment="1">
      <alignment horizontal="center"/>
    </xf>
    <xf numFmtId="22" fontId="3" fillId="0" borderId="0" xfId="0" applyNumberFormat="1" applyFont="1" applyAlignment="1">
      <alignment horizontal="center"/>
    </xf>
    <xf numFmtId="164" fontId="5" fillId="0" borderId="0" xfId="2" applyAlignment="1">
      <alignment horizontal="center" vertical="center" wrapText="1"/>
    </xf>
    <xf numFmtId="164" fontId="5" fillId="0" borderId="0" xfId="2" applyAlignment="1">
      <alignment vertical="center" wrapText="1"/>
    </xf>
    <xf numFmtId="165" fontId="7" fillId="3" borderId="1" xfId="2" applyNumberFormat="1" applyFont="1" applyFill="1" applyBorder="1" applyAlignment="1">
      <alignment horizontal="center" vertical="center" wrapText="1"/>
    </xf>
    <xf numFmtId="165" fontId="10" fillId="0" borderId="0" xfId="2" applyNumberFormat="1" applyFont="1" applyAlignment="1">
      <alignment horizontal="center" vertical="center" wrapText="1"/>
    </xf>
    <xf numFmtId="0" fontId="11" fillId="0" borderId="1" xfId="3" applyFont="1" applyBorder="1" applyAlignment="1">
      <alignment horizontal="center" vertical="center" wrapText="1"/>
    </xf>
    <xf numFmtId="164" fontId="11" fillId="0" borderId="1" xfId="2" applyFont="1" applyBorder="1" applyAlignment="1">
      <alignment horizontal="center" vertical="center" wrapText="1"/>
    </xf>
    <xf numFmtId="164" fontId="11" fillId="0" borderId="6" xfId="2" applyFont="1" applyBorder="1" applyAlignment="1">
      <alignment horizontal="center" vertical="center" wrapText="1"/>
    </xf>
    <xf numFmtId="0" fontId="11" fillId="0" borderId="0" xfId="3" applyFont="1" applyAlignment="1">
      <alignment vertical="center" wrapText="1"/>
    </xf>
    <xf numFmtId="166" fontId="11" fillId="0" borderId="1" xfId="2" applyNumberFormat="1" applyFont="1" applyBorder="1" applyAlignment="1">
      <alignment horizontal="center" vertical="center" wrapText="1"/>
    </xf>
    <xf numFmtId="166" fontId="11" fillId="0" borderId="1" xfId="6" applyFont="1" applyBorder="1" applyAlignment="1">
      <alignment horizontal="center" vertical="center" wrapText="1"/>
    </xf>
    <xf numFmtId="166" fontId="11" fillId="0" borderId="6" xfId="6" applyFont="1" applyBorder="1" applyAlignment="1">
      <alignment horizontal="center" vertical="center" wrapText="1"/>
    </xf>
    <xf numFmtId="3" fontId="11" fillId="0" borderId="1" xfId="6" applyNumberFormat="1" applyFont="1" applyBorder="1" applyAlignment="1">
      <alignment horizontal="center" vertical="center" wrapText="1"/>
    </xf>
    <xf numFmtId="3" fontId="11" fillId="0" borderId="6" xfId="6" applyNumberFormat="1" applyFont="1" applyBorder="1" applyAlignment="1">
      <alignment horizontal="center" vertical="center" wrapText="1"/>
    </xf>
    <xf numFmtId="165" fontId="11" fillId="0" borderId="1" xfId="2" applyNumberFormat="1" applyFont="1" applyBorder="1" applyAlignment="1">
      <alignment horizontal="center" vertical="center" wrapText="1"/>
    </xf>
    <xf numFmtId="164" fontId="11" fillId="0" borderId="1" xfId="6" applyNumberFormat="1" applyFont="1" applyBorder="1" applyAlignment="1">
      <alignment horizontal="center" vertical="center" wrapText="1"/>
    </xf>
    <xf numFmtId="164" fontId="11" fillId="0" borderId="6" xfId="6" applyNumberFormat="1" applyFont="1" applyBorder="1" applyAlignment="1">
      <alignment horizontal="center" vertical="center" wrapText="1"/>
    </xf>
    <xf numFmtId="166" fontId="11" fillId="0" borderId="6" xfId="2" applyNumberFormat="1" applyFont="1" applyBorder="1" applyAlignment="1">
      <alignment horizontal="center" vertical="center" wrapText="1"/>
    </xf>
    <xf numFmtId="169" fontId="11" fillId="0" borderId="1" xfId="2" applyNumberFormat="1" applyFont="1" applyBorder="1" applyAlignment="1">
      <alignment horizontal="center" vertical="center" wrapText="1"/>
    </xf>
    <xf numFmtId="165" fontId="11" fillId="0" borderId="6" xfId="2" applyNumberFormat="1" applyFont="1" applyBorder="1" applyAlignment="1">
      <alignment horizontal="center" vertical="center" wrapText="1"/>
    </xf>
    <xf numFmtId="171" fontId="11" fillId="0" borderId="1" xfId="7" applyNumberFormat="1" applyFont="1" applyBorder="1" applyAlignment="1">
      <alignment horizontal="center" vertical="center" wrapText="1"/>
    </xf>
    <xf numFmtId="171" fontId="11" fillId="0" borderId="6" xfId="7" applyNumberFormat="1" applyFont="1" applyBorder="1" applyAlignment="1">
      <alignment horizontal="center" vertical="center" wrapText="1"/>
    </xf>
    <xf numFmtId="172" fontId="11" fillId="0" borderId="1" xfId="2" applyNumberFormat="1" applyFont="1" applyBorder="1" applyAlignment="1">
      <alignment horizontal="center" vertical="center" wrapText="1"/>
    </xf>
    <xf numFmtId="172" fontId="11" fillId="0" borderId="6" xfId="2" applyNumberFormat="1" applyFont="1" applyBorder="1" applyAlignment="1">
      <alignment horizontal="center" vertical="center" wrapText="1"/>
    </xf>
    <xf numFmtId="1" fontId="11" fillId="0" borderId="1" xfId="2" applyNumberFormat="1" applyFont="1" applyBorder="1" applyAlignment="1">
      <alignment horizontal="center" vertical="center" wrapText="1"/>
    </xf>
    <xf numFmtId="1" fontId="11" fillId="0" borderId="6" xfId="2" applyNumberFormat="1" applyFont="1" applyBorder="1" applyAlignment="1">
      <alignment horizontal="center" vertical="center" wrapText="1"/>
    </xf>
    <xf numFmtId="174" fontId="11" fillId="0" borderId="1" xfId="2" applyNumberFormat="1" applyFont="1" applyBorder="1" applyAlignment="1">
      <alignment horizontal="center" vertical="center" wrapText="1"/>
    </xf>
    <xf numFmtId="174" fontId="11" fillId="0" borderId="6" xfId="2" applyNumberFormat="1" applyFont="1" applyBorder="1" applyAlignment="1">
      <alignment horizontal="center" vertical="center" wrapText="1"/>
    </xf>
    <xf numFmtId="166" fontId="11" fillId="0" borderId="7" xfId="6" applyFont="1" applyBorder="1" applyAlignment="1">
      <alignment horizontal="center" vertical="center" wrapText="1"/>
    </xf>
    <xf numFmtId="166" fontId="11" fillId="0" borderId="8" xfId="6" applyFont="1" applyBorder="1" applyAlignment="1">
      <alignment horizontal="center" vertical="center" wrapText="1"/>
    </xf>
    <xf numFmtId="0" fontId="6" fillId="0" borderId="0" xfId="3"/>
    <xf numFmtId="164" fontId="0" fillId="0" borderId="0" xfId="2" applyFont="1" applyAlignment="1">
      <alignment horizontal="center" vertical="center"/>
    </xf>
    <xf numFmtId="164" fontId="0" fillId="0" borderId="0" xfId="2" applyFont="1" applyAlignment="1">
      <alignment horizontal="justify" vertical="center"/>
    </xf>
    <xf numFmtId="0" fontId="6" fillId="0" borderId="9" xfId="3" applyBorder="1" applyAlignment="1">
      <alignment horizontal="justify" vertical="center"/>
    </xf>
    <xf numFmtId="175" fontId="0" fillId="0" borderId="0" xfId="2" applyNumberFormat="1" applyFont="1" applyAlignment="1">
      <alignment horizontal="justify" vertical="center"/>
    </xf>
    <xf numFmtId="164" fontId="0" fillId="0" borderId="0" xfId="2" applyFont="1" applyAlignment="1">
      <alignment vertical="center"/>
    </xf>
    <xf numFmtId="0" fontId="6" fillId="0" borderId="0" xfId="3"/>
    <xf numFmtId="166" fontId="11" fillId="0" borderId="1" xfId="2"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168" fontId="11" fillId="0" borderId="1" xfId="5" applyNumberFormat="1" applyFont="1" applyFill="1" applyBorder="1" applyAlignment="1">
      <alignment horizontal="center" vertical="center" wrapText="1"/>
    </xf>
    <xf numFmtId="166" fontId="11" fillId="0" borderId="1" xfId="6" applyFont="1" applyFill="1" applyBorder="1" applyAlignment="1">
      <alignment horizontal="center" vertical="center" wrapText="1"/>
    </xf>
    <xf numFmtId="164" fontId="11" fillId="0" borderId="1" xfId="2" applyFont="1" applyFill="1" applyBorder="1" applyAlignment="1">
      <alignment vertical="center" wrapText="1"/>
    </xf>
    <xf numFmtId="165" fontId="11" fillId="0" borderId="1" xfId="2" applyNumberFormat="1" applyFont="1" applyFill="1" applyBorder="1" applyAlignment="1">
      <alignment horizontal="center" vertical="center" wrapText="1"/>
    </xf>
    <xf numFmtId="164" fontId="11" fillId="0" borderId="1" xfId="6" applyNumberFormat="1" applyFont="1" applyFill="1" applyBorder="1" applyAlignment="1">
      <alignment horizontal="center" vertical="center" wrapText="1"/>
    </xf>
    <xf numFmtId="171" fontId="11" fillId="0" borderId="1" xfId="7" applyNumberFormat="1" applyFont="1" applyFill="1" applyBorder="1" applyAlignment="1">
      <alignment horizontal="center" vertical="center" wrapText="1"/>
    </xf>
    <xf numFmtId="172" fontId="11" fillId="0" borderId="1" xfId="2" applyNumberFormat="1" applyFont="1" applyFill="1" applyBorder="1" applyAlignment="1">
      <alignment horizontal="center" vertical="center" wrapText="1"/>
    </xf>
    <xf numFmtId="1" fontId="11" fillId="0" borderId="1" xfId="2" applyNumberFormat="1" applyFont="1" applyFill="1" applyBorder="1" applyAlignment="1">
      <alignment horizontal="center" vertical="center" wrapText="1"/>
    </xf>
    <xf numFmtId="0" fontId="11" fillId="0" borderId="1" xfId="3" applyFont="1" applyFill="1" applyBorder="1" applyAlignment="1">
      <alignment horizontal="left" vertical="center" wrapText="1"/>
    </xf>
    <xf numFmtId="173" fontId="11" fillId="0" borderId="1" xfId="2" applyNumberFormat="1" applyFont="1" applyFill="1" applyBorder="1" applyAlignment="1">
      <alignment horizontal="center" vertical="center" wrapText="1"/>
    </xf>
    <xf numFmtId="174" fontId="11" fillId="0" borderId="1" xfId="2" applyNumberFormat="1" applyFont="1" applyFill="1" applyBorder="1" applyAlignment="1">
      <alignment horizontal="center" vertical="center" wrapText="1"/>
    </xf>
    <xf numFmtId="9" fontId="11" fillId="0" borderId="6" xfId="4" applyFont="1" applyFill="1" applyBorder="1" applyAlignment="1">
      <alignment horizontal="center" vertical="center" wrapText="1"/>
    </xf>
    <xf numFmtId="164" fontId="11" fillId="0" borderId="7" xfId="2" applyFont="1" applyFill="1" applyBorder="1" applyAlignment="1">
      <alignment horizontal="justify" vertical="center" wrapText="1"/>
    </xf>
    <xf numFmtId="166" fontId="11" fillId="0" borderId="7" xfId="2" applyNumberFormat="1" applyFont="1" applyFill="1" applyBorder="1" applyAlignment="1">
      <alignment horizontal="center" vertical="center" wrapText="1"/>
    </xf>
    <xf numFmtId="168" fontId="11" fillId="0" borderId="6" xfId="5" applyNumberFormat="1"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74" fontId="11" fillId="0" borderId="7" xfId="6" applyNumberFormat="1" applyFont="1" applyFill="1" applyBorder="1" applyAlignment="1">
      <alignment horizontal="center" vertical="center" wrapText="1"/>
    </xf>
    <xf numFmtId="164" fontId="11" fillId="0" borderId="7" xfId="2" applyFont="1" applyFill="1" applyBorder="1" applyAlignment="1">
      <alignment horizontal="left" vertical="center" wrapText="1"/>
    </xf>
    <xf numFmtId="165" fontId="7" fillId="3" borderId="11" xfId="2" applyNumberFormat="1" applyFont="1" applyFill="1" applyBorder="1" applyAlignment="1">
      <alignment horizontal="center" vertical="center" wrapText="1"/>
    </xf>
    <xf numFmtId="0" fontId="11" fillId="0" borderId="11" xfId="3" applyFont="1" applyBorder="1" applyAlignment="1">
      <alignment horizontal="center" vertical="center" wrapText="1"/>
    </xf>
    <xf numFmtId="164" fontId="11" fillId="0" borderId="3" xfId="2" applyFont="1" applyFill="1" applyBorder="1" applyAlignment="1">
      <alignment horizontal="justify"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left" vertical="center" wrapText="1"/>
    </xf>
    <xf numFmtId="164" fontId="11" fillId="0" borderId="3" xfId="2" applyFont="1" applyBorder="1" applyAlignment="1">
      <alignment horizontal="center" vertical="center" wrapText="1"/>
    </xf>
    <xf numFmtId="164" fontId="11" fillId="0" borderId="4" xfId="2" applyFont="1" applyBorder="1" applyAlignment="1">
      <alignment horizontal="center" vertical="center" wrapText="1"/>
    </xf>
    <xf numFmtId="164" fontId="16" fillId="0" borderId="3" xfId="2" applyFont="1" applyBorder="1" applyAlignment="1">
      <alignment horizontal="center" vertical="center" wrapText="1"/>
    </xf>
    <xf numFmtId="166" fontId="16" fillId="0" borderId="1" xfId="2" applyNumberFormat="1" applyFont="1" applyFill="1" applyBorder="1" applyAlignment="1">
      <alignment horizontal="center" vertical="center" wrapText="1"/>
    </xf>
    <xf numFmtId="168" fontId="16" fillId="0" borderId="1" xfId="5" applyNumberFormat="1" applyFont="1" applyFill="1" applyBorder="1" applyAlignment="1">
      <alignment horizontal="center" vertical="center" wrapText="1"/>
    </xf>
    <xf numFmtId="166" fontId="16" fillId="0" borderId="1" xfId="6" applyFont="1" applyFill="1" applyBorder="1" applyAlignment="1">
      <alignment horizontal="center" vertical="center" wrapText="1"/>
    </xf>
    <xf numFmtId="164" fontId="16" fillId="0" borderId="1" xfId="2"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71" fontId="16" fillId="0" borderId="1" xfId="7"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6" fillId="0" borderId="1" xfId="3" applyNumberFormat="1"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9" fontId="16" fillId="0" borderId="1" xfId="4" applyFont="1" applyFill="1" applyBorder="1" applyAlignment="1">
      <alignment horizontal="center" vertical="center" wrapText="1"/>
    </xf>
    <xf numFmtId="166" fontId="16" fillId="0" borderId="7" xfId="6" applyFont="1" applyFill="1" applyBorder="1" applyAlignment="1">
      <alignment horizontal="center" vertical="center" wrapText="1"/>
    </xf>
    <xf numFmtId="164" fontId="11" fillId="0" borderId="1" xfId="2" applyFont="1" applyFill="1" applyBorder="1" applyAlignment="1">
      <alignment horizontal="left" vertical="top" wrapText="1"/>
    </xf>
    <xf numFmtId="164" fontId="16" fillId="0" borderId="1" xfId="2" applyFont="1" applyBorder="1" applyAlignment="1">
      <alignment horizontal="center" vertical="center" wrapText="1"/>
    </xf>
    <xf numFmtId="166" fontId="16" fillId="0" borderId="1" xfId="6" applyFont="1" applyBorder="1" applyAlignment="1">
      <alignment horizontal="center" vertical="center" wrapText="1"/>
    </xf>
    <xf numFmtId="3" fontId="16" fillId="0" borderId="1" xfId="6" applyNumberFormat="1" applyFont="1" applyBorder="1" applyAlignment="1">
      <alignment horizontal="center" vertical="center" wrapText="1"/>
    </xf>
    <xf numFmtId="164" fontId="16" fillId="0" borderId="1" xfId="6" applyNumberFormat="1" applyFont="1" applyBorder="1" applyAlignment="1">
      <alignment horizontal="center" vertical="center" wrapText="1"/>
    </xf>
    <xf numFmtId="166" fontId="16" fillId="0" borderId="1" xfId="2" applyNumberFormat="1" applyFont="1" applyBorder="1" applyAlignment="1">
      <alignment horizontal="center" vertical="center" wrapText="1"/>
    </xf>
    <xf numFmtId="169" fontId="16" fillId="0" borderId="1" xfId="2" applyNumberFormat="1" applyFont="1" applyBorder="1" applyAlignment="1">
      <alignment horizontal="center" vertical="center" wrapText="1"/>
    </xf>
    <xf numFmtId="165" fontId="16" fillId="0" borderId="1" xfId="2" applyNumberFormat="1" applyFont="1" applyBorder="1" applyAlignment="1">
      <alignment horizontal="center" vertical="center" wrapText="1"/>
    </xf>
    <xf numFmtId="171" fontId="16" fillId="0" borderId="1" xfId="7" applyNumberFormat="1" applyFont="1" applyBorder="1" applyAlignment="1">
      <alignment horizontal="center" vertical="center" wrapText="1"/>
    </xf>
    <xf numFmtId="172" fontId="16" fillId="0" borderId="1" xfId="2" applyNumberFormat="1" applyFont="1" applyBorder="1" applyAlignment="1">
      <alignment horizontal="center" vertical="center" wrapText="1"/>
    </xf>
    <xf numFmtId="1" fontId="16" fillId="0" borderId="1" xfId="2" applyNumberFormat="1" applyFont="1" applyBorder="1" applyAlignment="1">
      <alignment horizontal="center" vertical="center" wrapText="1"/>
    </xf>
    <xf numFmtId="174" fontId="16" fillId="0" borderId="1" xfId="2" applyNumberFormat="1" applyFont="1" applyBorder="1" applyAlignment="1">
      <alignment horizontal="center" vertical="center" wrapText="1"/>
    </xf>
    <xf numFmtId="166" fontId="16" fillId="0" borderId="7" xfId="6" applyFont="1" applyBorder="1" applyAlignment="1">
      <alignment horizontal="center" vertical="center" wrapText="1"/>
    </xf>
    <xf numFmtId="164" fontId="16" fillId="0" borderId="3" xfId="2" applyFont="1" applyFill="1" applyBorder="1" applyAlignment="1">
      <alignment horizontal="center" vertical="center" wrapText="1"/>
    </xf>
    <xf numFmtId="3" fontId="8" fillId="4" borderId="13" xfId="3" applyNumberFormat="1" applyFont="1" applyFill="1" applyBorder="1" applyAlignment="1">
      <alignment horizontal="center" vertical="center" wrapText="1"/>
    </xf>
    <xf numFmtId="3" fontId="8" fillId="4" borderId="14" xfId="3" applyNumberFormat="1" applyFont="1" applyFill="1" applyBorder="1" applyAlignment="1">
      <alignment horizontal="center" vertical="center" wrapText="1"/>
    </xf>
    <xf numFmtId="3" fontId="8" fillId="4" borderId="15" xfId="3" applyNumberFormat="1" applyFont="1" applyFill="1" applyBorder="1" applyAlignment="1">
      <alignment horizontal="center" vertical="center" wrapText="1"/>
    </xf>
    <xf numFmtId="3" fontId="11" fillId="5" borderId="16" xfId="3" applyNumberFormat="1" applyFont="1" applyFill="1" applyBorder="1" applyAlignment="1">
      <alignment horizontal="center" vertical="center" wrapText="1"/>
    </xf>
    <xf numFmtId="9" fontId="11" fillId="6" borderId="16" xfId="4" applyFont="1" applyFill="1" applyBorder="1" applyAlignment="1">
      <alignment horizontal="center" vertical="center" wrapText="1"/>
    </xf>
    <xf numFmtId="3" fontId="11" fillId="6" borderId="16" xfId="3" applyNumberFormat="1" applyFont="1" applyFill="1" applyBorder="1" applyAlignment="1">
      <alignment horizontal="center" vertical="center" wrapText="1"/>
    </xf>
    <xf numFmtId="3" fontId="11" fillId="5" borderId="17" xfId="3" applyNumberFormat="1" applyFont="1" applyFill="1" applyBorder="1" applyAlignment="1">
      <alignment horizontal="center" vertical="center" wrapText="1"/>
    </xf>
    <xf numFmtId="3" fontId="16" fillId="5" borderId="16" xfId="3" applyNumberFormat="1" applyFont="1" applyFill="1" applyBorder="1" applyAlignment="1">
      <alignment horizontal="center" vertical="center" wrapText="1"/>
    </xf>
    <xf numFmtId="164" fontId="19" fillId="0" borderId="0" xfId="2" applyFont="1" applyAlignment="1">
      <alignment horizontal="left" vertical="center"/>
    </xf>
    <xf numFmtId="3" fontId="9" fillId="0" borderId="16" xfId="3" applyNumberFormat="1" applyFont="1" applyBorder="1" applyAlignment="1">
      <alignment horizontal="center" vertical="center" wrapText="1"/>
    </xf>
    <xf numFmtId="9" fontId="11" fillId="3" borderId="16" xfId="4" applyFont="1" applyFill="1" applyBorder="1" applyAlignment="1">
      <alignment horizontal="center" vertical="center" wrapText="1"/>
    </xf>
    <xf numFmtId="9" fontId="11" fillId="0" borderId="1" xfId="2" applyNumberFormat="1" applyFont="1" applyFill="1" applyBorder="1" applyAlignment="1">
      <alignment horizontal="center" vertical="center" wrapText="1"/>
    </xf>
    <xf numFmtId="9" fontId="11" fillId="0" borderId="1" xfId="2" applyNumberFormat="1" applyFont="1" applyBorder="1" applyAlignment="1">
      <alignment horizontal="center" vertical="center" wrapText="1"/>
    </xf>
    <xf numFmtId="9" fontId="11" fillId="0" borderId="6" xfId="2" applyNumberFormat="1" applyFont="1" applyBorder="1" applyAlignment="1">
      <alignment horizontal="center" vertical="center" wrapText="1"/>
    </xf>
    <xf numFmtId="165" fontId="11" fillId="0" borderId="0" xfId="3" applyNumberFormat="1" applyFont="1" applyAlignment="1">
      <alignment vertical="center" wrapText="1"/>
    </xf>
    <xf numFmtId="43" fontId="11" fillId="0" borderId="1" xfId="126" applyFont="1" applyFill="1" applyBorder="1" applyAlignment="1">
      <alignment horizontal="center" vertical="center" wrapText="1"/>
    </xf>
    <xf numFmtId="164" fontId="18" fillId="0" borderId="0" xfId="2" applyFont="1" applyBorder="1" applyAlignment="1">
      <alignment vertical="center" wrapText="1"/>
    </xf>
    <xf numFmtId="164" fontId="18" fillId="0" borderId="20" xfId="2" applyFont="1" applyBorder="1" applyAlignment="1">
      <alignment vertical="center" wrapText="1"/>
    </xf>
    <xf numFmtId="164" fontId="0" fillId="0" borderId="0" xfId="2" applyFont="1" applyBorder="1" applyAlignment="1">
      <alignment horizontal="justify" vertical="center"/>
    </xf>
    <xf numFmtId="164" fontId="11" fillId="0" borderId="0" xfId="3" applyNumberFormat="1" applyFont="1" applyAlignment="1">
      <alignment vertical="center" wrapText="1"/>
    </xf>
    <xf numFmtId="164" fontId="11" fillId="0" borderId="7" xfId="2" applyFont="1" applyFill="1" applyBorder="1" applyAlignment="1">
      <alignment horizontal="justify" vertical="center" wrapText="1"/>
    </xf>
    <xf numFmtId="3" fontId="8" fillId="4" borderId="2" xfId="3" applyNumberFormat="1" applyFont="1" applyFill="1" applyBorder="1" applyAlignment="1">
      <alignment horizontal="center" vertical="center" wrapText="1"/>
    </xf>
    <xf numFmtId="3" fontId="8" fillId="4" borderId="3" xfId="3" applyNumberFormat="1" applyFont="1" applyFill="1" applyBorder="1" applyAlignment="1">
      <alignment horizontal="center" vertical="center" wrapText="1"/>
    </xf>
    <xf numFmtId="3" fontId="9" fillId="5" borderId="3" xfId="3" applyNumberFormat="1" applyFont="1" applyFill="1" applyBorder="1" applyAlignment="1">
      <alignment horizontal="center" vertical="center" wrapText="1"/>
    </xf>
    <xf numFmtId="3" fontId="9" fillId="5" borderId="4" xfId="3" applyNumberFormat="1" applyFont="1" applyFill="1" applyBorder="1" applyAlignment="1">
      <alignment horizontal="center" vertical="center" wrapText="1"/>
    </xf>
    <xf numFmtId="9" fontId="11" fillId="7" borderId="3" xfId="4" applyFont="1" applyFill="1" applyBorder="1" applyAlignment="1">
      <alignment horizontal="center" vertical="center" wrapText="1"/>
    </xf>
    <xf numFmtId="164" fontId="9" fillId="0" borderId="1" xfId="2" applyFont="1" applyBorder="1" applyAlignment="1">
      <alignment horizontal="center" vertical="center" wrapText="1"/>
    </xf>
    <xf numFmtId="165" fontId="9" fillId="0" borderId="1" xfId="2" applyNumberFormat="1" applyFont="1" applyBorder="1" applyAlignment="1">
      <alignment horizontal="center" vertical="center" wrapText="1"/>
    </xf>
    <xf numFmtId="174" fontId="11" fillId="0" borderId="7" xfId="6" applyNumberFormat="1" applyFont="1" applyBorder="1" applyAlignment="1">
      <alignment horizontal="center" vertical="center" wrapText="1"/>
    </xf>
    <xf numFmtId="9" fontId="9" fillId="6" borderId="3" xfId="4" applyFont="1" applyFill="1" applyBorder="1" applyAlignment="1">
      <alignment horizontal="center" vertical="center" wrapText="1"/>
    </xf>
    <xf numFmtId="173" fontId="16" fillId="0" borderId="0" xfId="1" applyNumberFormat="1" applyFont="1" applyFill="1" applyBorder="1" applyAlignment="1">
      <alignment horizontal="center" vertical="center" wrapText="1"/>
    </xf>
    <xf numFmtId="173" fontId="0" fillId="0" borderId="0" xfId="1" applyNumberFormat="1" applyFont="1" applyBorder="1" applyAlignment="1">
      <alignment horizontal="justify" vertical="center"/>
    </xf>
    <xf numFmtId="9" fontId="16" fillId="0" borderId="0" xfId="1" applyFont="1" applyFill="1" applyBorder="1" applyAlignment="1">
      <alignment horizontal="center" vertical="center" wrapText="1"/>
    </xf>
    <xf numFmtId="164" fontId="0" fillId="0" borderId="5" xfId="2" applyFont="1" applyBorder="1" applyAlignment="1">
      <alignment horizontal="justify" vertical="center"/>
    </xf>
    <xf numFmtId="9" fontId="0" fillId="0" borderId="6" xfId="1" applyFont="1" applyBorder="1" applyAlignment="1">
      <alignment horizontal="center" vertical="center"/>
    </xf>
    <xf numFmtId="164" fontId="0" fillId="0" borderId="12" xfId="2" applyFont="1" applyBorder="1" applyAlignment="1">
      <alignment horizontal="justify" vertical="center"/>
    </xf>
    <xf numFmtId="9" fontId="0" fillId="0" borderId="8" xfId="1" applyFont="1" applyBorder="1" applyAlignment="1">
      <alignment horizontal="center" vertical="center"/>
    </xf>
    <xf numFmtId="0" fontId="9" fillId="6" borderId="3" xfId="3" applyFont="1" applyFill="1" applyBorder="1" applyAlignment="1">
      <alignment horizontal="center" vertical="center" wrapText="1"/>
    </xf>
    <xf numFmtId="0" fontId="11" fillId="0" borderId="1" xfId="4" applyNumberFormat="1" applyFont="1" applyFill="1" applyBorder="1" applyAlignment="1">
      <alignment vertical="center" wrapText="1"/>
    </xf>
    <xf numFmtId="0" fontId="11" fillId="0" borderId="1" xfId="5" applyNumberFormat="1" applyFont="1" applyFill="1" applyBorder="1" applyAlignment="1">
      <alignment vertical="center" wrapText="1"/>
    </xf>
    <xf numFmtId="0" fontId="0" fillId="0" borderId="0" xfId="2" applyNumberFormat="1" applyFont="1" applyBorder="1" applyAlignment="1">
      <alignment vertical="center"/>
    </xf>
    <xf numFmtId="0" fontId="0" fillId="0" borderId="0" xfId="2" applyNumberFormat="1" applyFont="1" applyAlignment="1">
      <alignment vertical="center"/>
    </xf>
    <xf numFmtId="164" fontId="11" fillId="0" borderId="1"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1" xfId="2" applyFont="1" applyFill="1" applyBorder="1" applyAlignment="1">
      <alignment horizontal="left" vertical="center" wrapText="1"/>
    </xf>
    <xf numFmtId="164" fontId="11" fillId="0" borderId="1" xfId="2" applyFont="1" applyFill="1" applyBorder="1" applyAlignment="1">
      <alignment horizontal="justify" vertical="center" wrapText="1"/>
    </xf>
    <xf numFmtId="0" fontId="11" fillId="0" borderId="1" xfId="3" applyFont="1" applyFill="1" applyBorder="1" applyAlignment="1">
      <alignment horizontal="center" vertical="center" wrapText="1"/>
    </xf>
    <xf numFmtId="164" fontId="9" fillId="0" borderId="1" xfId="2" applyFont="1" applyFill="1" applyBorder="1" applyAlignment="1">
      <alignment horizontal="center" vertical="center" wrapText="1"/>
    </xf>
    <xf numFmtId="164" fontId="11" fillId="0" borderId="1" xfId="2" applyFont="1" applyFill="1" applyBorder="1" applyAlignment="1">
      <alignment horizontal="center" vertical="center" wrapText="1"/>
    </xf>
    <xf numFmtId="164" fontId="11" fillId="0" borderId="1" xfId="2" applyFont="1" applyFill="1" applyBorder="1" applyAlignment="1">
      <alignment horizontal="justify" vertical="center" wrapText="1"/>
    </xf>
    <xf numFmtId="164" fontId="11" fillId="0" borderId="1" xfId="2" applyFont="1" applyFill="1" applyBorder="1" applyAlignment="1">
      <alignment horizontal="left" vertical="center" wrapText="1"/>
    </xf>
    <xf numFmtId="164" fontId="18" fillId="0" borderId="18" xfId="2" applyFont="1" applyBorder="1" applyAlignment="1">
      <alignment horizontal="center" vertical="center" wrapText="1"/>
    </xf>
    <xf numFmtId="164" fontId="18" fillId="0" borderId="19" xfId="2" applyFont="1" applyBorder="1" applyAlignment="1">
      <alignment horizontal="center" vertical="center" wrapText="1"/>
    </xf>
    <xf numFmtId="164" fontId="18" fillId="0" borderId="0" xfId="2" applyFont="1" applyBorder="1" applyAlignment="1">
      <alignment horizontal="center" vertical="center" wrapText="1"/>
    </xf>
    <xf numFmtId="164" fontId="18" fillId="0" borderId="20" xfId="2" applyFont="1" applyBorder="1" applyAlignment="1">
      <alignment horizontal="center" vertical="center" wrapText="1"/>
    </xf>
    <xf numFmtId="164" fontId="18" fillId="0" borderId="21" xfId="2" applyFont="1" applyBorder="1" applyAlignment="1">
      <alignment horizontal="center" vertical="center" wrapText="1"/>
    </xf>
    <xf numFmtId="164" fontId="18" fillId="0" borderId="22" xfId="2" applyFont="1" applyBorder="1" applyAlignment="1">
      <alignment horizontal="center" vertical="center" wrapText="1"/>
    </xf>
    <xf numFmtId="0" fontId="6" fillId="0" borderId="25" xfId="3" applyBorder="1" applyAlignment="1">
      <alignment horizontal="center"/>
    </xf>
    <xf numFmtId="0" fontId="6" fillId="0" borderId="18" xfId="3" applyBorder="1" applyAlignment="1">
      <alignment horizontal="center"/>
    </xf>
    <xf numFmtId="0" fontId="6" fillId="0" borderId="19" xfId="3" applyBorder="1" applyAlignment="1">
      <alignment horizontal="center"/>
    </xf>
    <xf numFmtId="0" fontId="6" fillId="0" borderId="23" xfId="3" applyBorder="1" applyAlignment="1">
      <alignment horizontal="center"/>
    </xf>
    <xf numFmtId="0" fontId="6" fillId="0" borderId="0" xfId="3" applyBorder="1" applyAlignment="1">
      <alignment horizontal="center"/>
    </xf>
    <xf numFmtId="0" fontId="6" fillId="0" borderId="20" xfId="3" applyBorder="1" applyAlignment="1">
      <alignment horizontal="center"/>
    </xf>
    <xf numFmtId="0" fontId="6" fillId="0" borderId="24" xfId="3" applyBorder="1" applyAlignment="1">
      <alignment horizontal="center"/>
    </xf>
    <xf numFmtId="0" fontId="6" fillId="0" borderId="21" xfId="3" applyBorder="1" applyAlignment="1">
      <alignment horizontal="center"/>
    </xf>
    <xf numFmtId="0" fontId="6" fillId="0" borderId="22" xfId="3" applyBorder="1" applyAlignment="1">
      <alignment horizontal="center"/>
    </xf>
    <xf numFmtId="164" fontId="11" fillId="0" borderId="5" xfId="2" applyFont="1" applyFill="1" applyBorder="1" applyAlignment="1">
      <alignment horizontal="center" vertical="center" wrapText="1"/>
    </xf>
    <xf numFmtId="164" fontId="11" fillId="0" borderId="2" xfId="2" applyFont="1" applyFill="1" applyBorder="1" applyAlignment="1">
      <alignment horizontal="center" vertical="center" wrapText="1"/>
    </xf>
    <xf numFmtId="164" fontId="11" fillId="0" borderId="3" xfId="2" applyFont="1" applyFill="1" applyBorder="1" applyAlignment="1">
      <alignment horizontal="center" vertical="center" wrapText="1"/>
    </xf>
    <xf numFmtId="164" fontId="11" fillId="0" borderId="3" xfId="2" applyFont="1" applyFill="1" applyBorder="1" applyAlignment="1">
      <alignment horizontal="justify" vertical="center" wrapText="1"/>
    </xf>
    <xf numFmtId="0" fontId="11" fillId="0" borderId="1" xfId="3" applyFont="1" applyFill="1" applyBorder="1" applyAlignment="1">
      <alignment horizontal="center" vertical="center" wrapText="1"/>
    </xf>
    <xf numFmtId="14" fontId="0" fillId="0" borderId="0" xfId="2" applyNumberFormat="1" applyFont="1" applyAlignment="1">
      <alignment horizontal="center" vertical="center"/>
    </xf>
    <xf numFmtId="0" fontId="0" fillId="0" borderId="0" xfId="2" applyNumberFormat="1" applyFont="1" applyAlignment="1">
      <alignment horizontal="center" vertical="center"/>
    </xf>
    <xf numFmtId="0" fontId="12" fillId="0" borderId="10" xfId="3" applyFont="1" applyBorder="1" applyAlignment="1">
      <alignment horizontal="center" vertical="center"/>
    </xf>
    <xf numFmtId="164" fontId="11" fillId="0" borderId="12" xfId="2" applyFont="1" applyFill="1" applyBorder="1" applyAlignment="1">
      <alignment horizontal="center" vertical="center" wrapText="1"/>
    </xf>
    <xf numFmtId="164" fontId="11" fillId="0" borderId="7" xfId="2" applyFont="1" applyFill="1" applyBorder="1" applyAlignment="1">
      <alignment horizontal="center" vertical="center" wrapText="1"/>
    </xf>
    <xf numFmtId="164" fontId="11" fillId="0" borderId="7" xfId="2" applyFont="1" applyFill="1" applyBorder="1" applyAlignment="1">
      <alignment horizontal="left" vertical="center" wrapText="1"/>
    </xf>
    <xf numFmtId="164" fontId="9" fillId="0" borderId="5" xfId="2" applyFont="1" applyFill="1" applyBorder="1" applyAlignment="1">
      <alignment horizontal="center" vertical="center" wrapText="1"/>
    </xf>
    <xf numFmtId="164" fontId="9" fillId="0" borderId="1" xfId="2" applyFont="1" applyFill="1" applyBorder="1" applyAlignment="1">
      <alignment horizontal="center" vertical="center" wrapText="1"/>
    </xf>
    <xf numFmtId="164" fontId="18" fillId="0" borderId="25" xfId="2" applyFont="1" applyBorder="1" applyAlignment="1">
      <alignment horizontal="center" vertical="center" wrapText="1"/>
    </xf>
    <xf numFmtId="164" fontId="0" fillId="0" borderId="26" xfId="2" applyFont="1" applyBorder="1" applyAlignment="1">
      <alignment horizontal="center" vertical="center"/>
    </xf>
    <xf numFmtId="164" fontId="0" fillId="0" borderId="27" xfId="2" applyFont="1" applyBorder="1" applyAlignment="1">
      <alignment horizontal="center" vertical="center"/>
    </xf>
    <xf numFmtId="0" fontId="11" fillId="0" borderId="1" xfId="2" applyNumberFormat="1" applyFont="1" applyFill="1" applyBorder="1" applyAlignment="1">
      <alignment vertical="center" wrapText="1"/>
    </xf>
    <xf numFmtId="0" fontId="11" fillId="0" borderId="1" xfId="6" applyNumberFormat="1" applyFont="1" applyFill="1" applyBorder="1" applyAlignment="1">
      <alignment vertical="center" wrapText="1"/>
    </xf>
    <xf numFmtId="0" fontId="11" fillId="0" borderId="1" xfId="7" applyNumberFormat="1" applyFont="1" applyFill="1" applyBorder="1" applyAlignment="1">
      <alignment vertical="center" wrapText="1"/>
    </xf>
    <xf numFmtId="0" fontId="11" fillId="0" borderId="7" xfId="6" applyNumberFormat="1" applyFont="1" applyFill="1" applyBorder="1" applyAlignment="1">
      <alignment vertical="center" wrapText="1"/>
    </xf>
    <xf numFmtId="166" fontId="9" fillId="0" borderId="1" xfId="2" applyNumberFormat="1" applyFont="1" applyFill="1" applyBorder="1" applyAlignment="1">
      <alignment horizontal="center" vertical="center" wrapText="1"/>
    </xf>
    <xf numFmtId="9" fontId="9" fillId="0" borderId="1" xfId="4" applyFont="1" applyFill="1" applyBorder="1" applyAlignment="1">
      <alignment horizontal="center" vertical="center" wrapText="1"/>
    </xf>
    <xf numFmtId="173" fontId="9" fillId="0" borderId="1" xfId="4" applyNumberFormat="1" applyFont="1" applyFill="1" applyBorder="1" applyAlignment="1">
      <alignment horizontal="center" vertical="center" wrapText="1"/>
    </xf>
    <xf numFmtId="168" fontId="9" fillId="0" borderId="1" xfId="5" applyNumberFormat="1" applyFont="1" applyFill="1" applyBorder="1" applyAlignment="1">
      <alignment horizontal="center" vertical="center" wrapText="1"/>
    </xf>
    <xf numFmtId="164" fontId="9" fillId="0" borderId="1" xfId="4" applyNumberFormat="1" applyFont="1" applyFill="1" applyBorder="1" applyAlignment="1">
      <alignment horizontal="center" vertical="center" wrapText="1"/>
    </xf>
    <xf numFmtId="166" fontId="9" fillId="0" borderId="1" xfId="6" applyFont="1" applyFill="1" applyBorder="1" applyAlignment="1">
      <alignment horizontal="center" vertical="center" wrapText="1"/>
    </xf>
    <xf numFmtId="166" fontId="9" fillId="0" borderId="1" xfId="6" applyFont="1" applyBorder="1" applyAlignment="1">
      <alignment horizontal="center" vertical="center" wrapText="1"/>
    </xf>
    <xf numFmtId="3" fontId="9" fillId="0" borderId="1" xfId="6" applyNumberFormat="1" applyFont="1" applyBorder="1" applyAlignment="1">
      <alignment horizontal="center" vertical="center" wrapText="1"/>
    </xf>
    <xf numFmtId="165" fontId="9" fillId="0" borderId="1" xfId="2" applyNumberFormat="1" applyFont="1" applyFill="1" applyBorder="1" applyAlignment="1">
      <alignment horizontal="center" vertical="center" wrapText="1"/>
    </xf>
    <xf numFmtId="164" fontId="9" fillId="0" borderId="1" xfId="6" applyNumberFormat="1" applyFont="1" applyBorder="1" applyAlignment="1">
      <alignment horizontal="center" vertical="center" wrapText="1"/>
    </xf>
    <xf numFmtId="9" fontId="11" fillId="0" borderId="1" xfId="1" applyFont="1" applyFill="1" applyBorder="1" applyAlignment="1">
      <alignment horizontal="left" vertical="top" wrapText="1"/>
    </xf>
    <xf numFmtId="166" fontId="9" fillId="0" borderId="1" xfId="2" applyNumberFormat="1" applyFont="1" applyBorder="1" applyAlignment="1">
      <alignment horizontal="center" vertical="center" wrapText="1"/>
    </xf>
    <xf numFmtId="169" fontId="9" fillId="0" borderId="1" xfId="2" applyNumberFormat="1" applyFont="1" applyBorder="1" applyAlignment="1">
      <alignment horizontal="center" vertical="center" wrapText="1"/>
    </xf>
    <xf numFmtId="173" fontId="11" fillId="0" borderId="1" xfId="1" applyNumberFormat="1" applyFont="1" applyFill="1" applyBorder="1" applyAlignment="1">
      <alignment horizontal="left" vertical="top" wrapText="1"/>
    </xf>
    <xf numFmtId="171" fontId="9" fillId="0" borderId="1" xfId="7" applyNumberFormat="1" applyFont="1" applyFill="1" applyBorder="1" applyAlignment="1">
      <alignment horizontal="center" vertical="center" wrapText="1"/>
    </xf>
    <xf numFmtId="171" fontId="9" fillId="0" borderId="1" xfId="7" applyNumberFormat="1" applyFont="1" applyBorder="1" applyAlignment="1">
      <alignment horizontal="center" vertical="center" wrapText="1"/>
    </xf>
    <xf numFmtId="172" fontId="9" fillId="0" borderId="1" xfId="2" applyNumberFormat="1" applyFont="1" applyBorder="1" applyAlignment="1">
      <alignment horizontal="center" vertical="center" wrapText="1"/>
    </xf>
    <xf numFmtId="9" fontId="9" fillId="0" borderId="1" xfId="1" applyFont="1" applyBorder="1" applyAlignment="1">
      <alignment horizontal="center" vertical="center" wrapText="1"/>
    </xf>
    <xf numFmtId="1" fontId="9" fillId="0" borderId="1" xfId="2" applyNumberFormat="1" applyFont="1" applyBorder="1" applyAlignment="1">
      <alignment horizontal="center" vertical="center" wrapText="1"/>
    </xf>
    <xf numFmtId="1" fontId="9" fillId="0" borderId="1" xfId="2" applyNumberFormat="1" applyFont="1" applyFill="1" applyBorder="1" applyAlignment="1">
      <alignment horizontal="center" vertical="center" wrapText="1"/>
    </xf>
    <xf numFmtId="1" fontId="9" fillId="0" borderId="1" xfId="3"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174" fontId="9" fillId="0" borderId="1" xfId="2" applyNumberFormat="1" applyFont="1" applyBorder="1" applyAlignment="1">
      <alignment horizontal="center" vertical="center" wrapText="1"/>
    </xf>
    <xf numFmtId="9" fontId="9" fillId="0" borderId="1" xfId="2" applyNumberFormat="1" applyFont="1" applyBorder="1" applyAlignment="1">
      <alignment horizontal="center" vertical="center" wrapText="1"/>
    </xf>
    <xf numFmtId="166" fontId="9" fillId="0" borderId="7" xfId="6" applyFont="1" applyFill="1" applyBorder="1" applyAlignment="1">
      <alignment horizontal="center" vertical="center" wrapText="1"/>
    </xf>
    <xf numFmtId="166" fontId="9" fillId="0" borderId="7" xfId="6" applyFont="1" applyBorder="1" applyAlignment="1">
      <alignment horizontal="center" vertical="center" wrapText="1"/>
    </xf>
    <xf numFmtId="9" fontId="9" fillId="0" borderId="7" xfId="4" applyFont="1" applyFill="1" applyBorder="1" applyAlignment="1">
      <alignment horizontal="center" vertical="center" wrapText="1"/>
    </xf>
    <xf numFmtId="9" fontId="9" fillId="0" borderId="7" xfId="1" applyFont="1" applyBorder="1" applyAlignment="1">
      <alignment horizontal="center" vertical="center" wrapText="1"/>
    </xf>
    <xf numFmtId="164" fontId="11" fillId="0" borderId="1" xfId="4" applyNumberFormat="1" applyFont="1" applyFill="1" applyBorder="1" applyAlignment="1">
      <alignment horizontal="center" vertical="center" wrapText="1"/>
    </xf>
    <xf numFmtId="9" fontId="11" fillId="0" borderId="7" xfId="4" applyFont="1" applyFill="1" applyBorder="1" applyAlignment="1">
      <alignment horizontal="center" vertical="center" wrapText="1"/>
    </xf>
  </cellXfs>
  <cellStyles count="127">
    <cellStyle name="Excel Built-in Comma" xfId="7" xr:uid="{B755FFEB-A20F-42CF-AE69-BDF50CA150E1}"/>
    <cellStyle name="Excel Built-in Currency" xfId="9" xr:uid="{B0A7095A-EF1C-4F39-B450-1C7F8E266C1B}"/>
    <cellStyle name="Excel Built-in Currency [0]" xfId="10" xr:uid="{28F3C2BC-8229-4FD1-9FEC-9D17D686E90B}"/>
    <cellStyle name="Excel Built-in Normal" xfId="2" xr:uid="{D9BAF44B-BF3F-46AF-8ADB-CB3A536F84A9}"/>
    <cellStyle name="Excel Built-in Percent" xfId="6" xr:uid="{B6F42A19-BA87-4B0A-84C2-ECF6A48748D2}"/>
    <cellStyle name="Heading" xfId="11" xr:uid="{A56AEAA2-BBBE-46A2-BCD3-C3C7FB4692D5}"/>
    <cellStyle name="Heading1" xfId="12" xr:uid="{857D019D-FCB1-4DA5-B2FF-849BB3DEC526}"/>
    <cellStyle name="Millares" xfId="126" builtinId="3"/>
    <cellStyle name="Millares [0] 2" xfId="13" xr:uid="{68EA49CE-681B-437F-B972-FA3FE905EC15}"/>
    <cellStyle name="Millares 10" xfId="14" xr:uid="{153FD451-01C9-425E-8CA7-36F683045794}"/>
    <cellStyle name="Millares 11" xfId="15" xr:uid="{0CEA0F22-F98B-4D2B-B19E-1EC7B2831756}"/>
    <cellStyle name="Millares 12" xfId="16" xr:uid="{D35237AD-E379-4B66-B81C-0AEB33188F1B}"/>
    <cellStyle name="Millares 13" xfId="17" xr:uid="{C21EAA9E-C85E-472E-8D8C-F9A9AA471E3E}"/>
    <cellStyle name="Millares 2" xfId="5" xr:uid="{3684DC21-7C76-4B20-8311-86A2DCA3B42B}"/>
    <cellStyle name="Millares 2 2" xfId="19" xr:uid="{E407F554-C3A8-4177-AB13-E413230A0090}"/>
    <cellStyle name="Millares 2 2 2" xfId="20" xr:uid="{233B947B-6941-49AB-ACEE-D01C5ED02BD4}"/>
    <cellStyle name="Millares 2 2 2 2" xfId="21" xr:uid="{29702AB5-71EC-4B18-9599-EB9C8FB7581F}"/>
    <cellStyle name="Millares 2 2 3" xfId="22" xr:uid="{868B6409-7B8A-46C6-81AF-69E1D8863F87}"/>
    <cellStyle name="Millares 2 3" xfId="23" xr:uid="{E0909D0A-EE32-480B-99F3-525E8042C7C9}"/>
    <cellStyle name="Millares 2 3 2" xfId="24" xr:uid="{D60E4930-A64B-412F-88D7-B41454642CE5}"/>
    <cellStyle name="Millares 2 3 2 2" xfId="25" xr:uid="{2F9EB2C8-BEEA-40C0-B96E-07CAD2477223}"/>
    <cellStyle name="Millares 2 3 3" xfId="26" xr:uid="{BB408B62-9603-4B03-B84C-D1155C8F4966}"/>
    <cellStyle name="Millares 2 4" xfId="27" xr:uid="{2FC95B20-E1D2-43B1-B8A8-C759AA6ECD1C}"/>
    <cellStyle name="Millares 2 4 2" xfId="28" xr:uid="{97B8096A-CAFA-4440-A4AE-F2AEC05A43CB}"/>
    <cellStyle name="Millares 2 5" xfId="29" xr:uid="{4C272693-FCBE-450F-A0B4-0BE6CDBABCBC}"/>
    <cellStyle name="Millares 2 6" xfId="18" xr:uid="{833652C9-17C3-440F-9140-E4839A9628CB}"/>
    <cellStyle name="Millares 3" xfId="30" xr:uid="{D4471D59-0D7B-40D2-AE2A-19108D1AA938}"/>
    <cellStyle name="Millares 3 2" xfId="31" xr:uid="{600BA57C-4FE6-4DEC-A840-562170469080}"/>
    <cellStyle name="Millares 3 2 2" xfId="32" xr:uid="{9C91BE31-063C-49DF-AF2F-66A8B45C43A1}"/>
    <cellStyle name="Millares 3 2 2 2" xfId="33" xr:uid="{DF02EB95-BE8B-441F-BCE1-3B469A945691}"/>
    <cellStyle name="Millares 3 2 2 2 2" xfId="34" xr:uid="{B2CFF150-F012-41CE-83B1-4CFF251F44B0}"/>
    <cellStyle name="Millares 3 2 2 2 2 2" xfId="35" xr:uid="{805E1D9F-C19F-49AD-BBAB-F10C1513414C}"/>
    <cellStyle name="Millares 3 2 2 2 3" xfId="36" xr:uid="{881F1689-0981-47E2-90FC-7773BE7B4612}"/>
    <cellStyle name="Millares 3 2 2 3" xfId="37" xr:uid="{DC6D9ED7-3155-4041-8730-EC024AD9B137}"/>
    <cellStyle name="Millares 3 2 2 3 2" xfId="38" xr:uid="{05CACD1A-64DB-4B50-BC69-4C86BC95524E}"/>
    <cellStyle name="Millares 3 2 2 4" xfId="39" xr:uid="{1F55C371-B536-48E0-914E-42EB6CAFC9F5}"/>
    <cellStyle name="Millares 3 2 3" xfId="40" xr:uid="{1B666409-50E4-4D82-92FA-84D5A37A942E}"/>
    <cellStyle name="Millares 3 2 3 2" xfId="41" xr:uid="{70D41669-19F5-4F2A-837F-050AE71833F9}"/>
    <cellStyle name="Millares 3 2 3 2 2" xfId="42" xr:uid="{B07FB9A0-EAF6-41CE-9637-21264AAD76EA}"/>
    <cellStyle name="Millares 3 2 3 3" xfId="43" xr:uid="{59C3FD68-0BA7-41D3-BBDB-69C179B6F73C}"/>
    <cellStyle name="Millares 3 2 4" xfId="44" xr:uid="{81C32E07-C8C2-49D0-A22A-C574302926EB}"/>
    <cellStyle name="Millares 3 2 4 2" xfId="45" xr:uid="{2FB2F809-614E-4A37-9ABB-2DF9612FA7FD}"/>
    <cellStyle name="Millares 3 2 5" xfId="46" xr:uid="{0554ACD4-87C3-4CEF-B3CF-707EB7EC6287}"/>
    <cellStyle name="Millares 3 3" xfId="47" xr:uid="{68A14F31-FA0B-4E98-BB50-BAB9B13EB91A}"/>
    <cellStyle name="Millares 3 3 2" xfId="48" xr:uid="{639F9C06-AF80-47AD-9669-296AF9975C03}"/>
    <cellStyle name="Millares 3 3 2 2" xfId="49" xr:uid="{9ED301CD-EBCE-4ADE-85EC-597E76A62D60}"/>
    <cellStyle name="Millares 3 3 2 2 2" xfId="50" xr:uid="{9D95B507-64B9-4BA4-B127-E721ED418B9E}"/>
    <cellStyle name="Millares 3 3 2 3" xfId="51" xr:uid="{023838E7-9D12-459D-82FE-C48EBD62A4AF}"/>
    <cellStyle name="Millares 3 3 3" xfId="52" xr:uid="{E4F87A7C-F10D-4EFD-A3DC-47CE435EBEBE}"/>
    <cellStyle name="Millares 3 3 3 2" xfId="53" xr:uid="{3AEABAF5-E4A9-444E-9BBB-D66DC672191F}"/>
    <cellStyle name="Millares 3 3 4" xfId="54" xr:uid="{263AC9E2-C130-425E-B156-8C3503DBF112}"/>
    <cellStyle name="Millares 3 4" xfId="55" xr:uid="{8FDEC89A-A2F6-46D3-A93E-ED4D24E80ECC}"/>
    <cellStyle name="Millares 3 4 2" xfId="56" xr:uid="{717666BD-DB76-4DA6-83D7-9ED99A0E6E78}"/>
    <cellStyle name="Millares 3 4 2 2" xfId="57" xr:uid="{CDE693E1-FE66-477A-BA11-3B24E4D1FFB8}"/>
    <cellStyle name="Millares 3 4 3" xfId="58" xr:uid="{0141E060-F3EB-445F-B846-7FE12C022A11}"/>
    <cellStyle name="Millares 3 5" xfId="59" xr:uid="{1C924390-59B6-48A4-9072-DA1B46FE21B2}"/>
    <cellStyle name="Millares 3 5 2" xfId="60" xr:uid="{C0C15B76-3BE6-4C3C-AB91-E168D6B729C9}"/>
    <cellStyle name="Millares 3 5 2 2" xfId="61" xr:uid="{7A7D58C2-9080-45BB-9EBC-FBC29BE3F5CB}"/>
    <cellStyle name="Millares 3 5 3" xfId="62" xr:uid="{0BBB7B3A-8D34-4B04-9269-F9CE19EE78CF}"/>
    <cellStyle name="Millares 3 6" xfId="63" xr:uid="{25170D4A-F12C-4AE0-8209-D743374487EC}"/>
    <cellStyle name="Millares 3 6 2" xfId="64" xr:uid="{AA475774-82FD-420B-BBFF-B241084FFB0F}"/>
    <cellStyle name="Millares 3 7" xfId="65" xr:uid="{83F7C052-5870-4E05-83D7-CBD6DEC20A2F}"/>
    <cellStyle name="Millares 4" xfId="66" xr:uid="{F1631DBD-1933-46E7-A215-0A5798278FA1}"/>
    <cellStyle name="Millares 5" xfId="67" xr:uid="{F071C4CD-3CE0-4292-985C-C904FA0B5216}"/>
    <cellStyle name="Millares 6" xfId="68" xr:uid="{85DC6213-39CC-4A55-AA6A-0C864AD66C6B}"/>
    <cellStyle name="Millares 7" xfId="69" xr:uid="{B9B84405-C17E-455D-AA0F-9EEDD4F1B371}"/>
    <cellStyle name="Millares 8" xfId="70" xr:uid="{83E40523-9F2B-40C7-86FF-80BE09C4BA03}"/>
    <cellStyle name="Millares 9" xfId="71" xr:uid="{CACA0E35-C5E7-49E1-B002-497CD5E616BD}"/>
    <cellStyle name="Moneda [0] 2" xfId="72" xr:uid="{AB37492E-646F-42C3-BE29-AA74E909458D}"/>
    <cellStyle name="Moneda [0] 2 2" xfId="73" xr:uid="{8C58A92F-FE4E-4C10-A42C-A9D267C9EE28}"/>
    <cellStyle name="Moneda [0] 2 2 2" xfId="74" xr:uid="{7B259F3D-A69B-413F-AB60-8F40E312BAE9}"/>
    <cellStyle name="Moneda [0] 2 2 2 2" xfId="75" xr:uid="{EE9FDB32-38AE-4A1A-A251-6A54CDAF1A1E}"/>
    <cellStyle name="Moneda [0] 2 2 2 2 2" xfId="76" xr:uid="{4D99339C-316C-47CB-B0E3-0DA29F4C7FC4}"/>
    <cellStyle name="Moneda [0] 2 2 2 3" xfId="77" xr:uid="{4CF69D9A-3736-4D86-8D0D-F17895DC996A}"/>
    <cellStyle name="Moneda [0] 2 2 3" xfId="78" xr:uid="{3D7A5127-C963-425E-A5AA-38147B8393FA}"/>
    <cellStyle name="Moneda [0] 2 2 3 2" xfId="79" xr:uid="{B2CCDE93-85D4-44D8-9ED2-EBE5349208EC}"/>
    <cellStyle name="Moneda [0] 2 2 4" xfId="80" xr:uid="{E442DD7E-BC70-4EA1-8454-A51498268377}"/>
    <cellStyle name="Moneda [0] 2 3" xfId="81" xr:uid="{EBA2E282-6A0E-4380-8DD0-C081048EECE4}"/>
    <cellStyle name="Moneda [0] 2 3 2" xfId="82" xr:uid="{C36C0F54-2AB0-4299-81B7-39FBFE580110}"/>
    <cellStyle name="Moneda [0] 2 3 2 2" xfId="83" xr:uid="{7F209AA3-14A2-42B5-81C6-A4CA3F5BC4E1}"/>
    <cellStyle name="Moneda [0] 2 3 3" xfId="84" xr:uid="{7BA3909E-1017-4280-885A-CDD392B9456B}"/>
    <cellStyle name="Moneda [0] 2 4" xfId="85" xr:uid="{462F9F5C-6710-40D0-BFDA-BEFE89CD38EF}"/>
    <cellStyle name="Moneda [0] 2 4 2" xfId="86" xr:uid="{A3E7976A-7CAE-432B-9A36-DD14C423AB8E}"/>
    <cellStyle name="Moneda [0] 2 5" xfId="87" xr:uid="{CAE30CBF-C98B-4066-B12A-C84E0FA19427}"/>
    <cellStyle name="Moneda [0] 3" xfId="88" xr:uid="{1B8D7FB6-7459-43B5-91C2-F2FED6FED845}"/>
    <cellStyle name="Moneda [0] 3 2" xfId="89" xr:uid="{39473732-BDC5-46E5-8D79-7A843C8E6DF2}"/>
    <cellStyle name="Moneda [0] 3 2 2" xfId="90" xr:uid="{AA331279-2617-433B-8CBE-3A164BBC84EB}"/>
    <cellStyle name="Moneda [0] 3 2 2 2" xfId="91" xr:uid="{B0D67519-C088-4EAA-B29C-1A087315DEC0}"/>
    <cellStyle name="Moneda [0] 3 2 3" xfId="92" xr:uid="{AD0AF906-8F97-443F-A502-60E5DD7CC460}"/>
    <cellStyle name="Moneda [0] 3 3" xfId="93" xr:uid="{49628625-CF29-4EFF-9AAA-7B6A8177BD79}"/>
    <cellStyle name="Moneda [0] 3 3 2" xfId="94" xr:uid="{AD0332E3-F9B1-49D9-9827-52E4098185DB}"/>
    <cellStyle name="Moneda [0] 3 4" xfId="95" xr:uid="{00F3868F-2F12-43E0-B446-4C061DA218D2}"/>
    <cellStyle name="Moneda [0] 4" xfId="96" xr:uid="{B5512997-DE00-448B-8985-D52564072882}"/>
    <cellStyle name="Moneda [0] 4 2" xfId="97" xr:uid="{CBA8C5A4-73F6-4D4A-A184-F97D4E87370D}"/>
    <cellStyle name="Moneda [0] 4 2 2" xfId="98" xr:uid="{50DF49E2-2FA5-4402-9716-51CE6F7E9D10}"/>
    <cellStyle name="Moneda [0] 4 3" xfId="99" xr:uid="{543EEFFF-35F5-4DAC-916F-C005040B8898}"/>
    <cellStyle name="Moneda [0] 5" xfId="100" xr:uid="{AEAEAA02-DE54-4C11-8E13-2B6736F22544}"/>
    <cellStyle name="Moneda [0] 5 2" xfId="101" xr:uid="{C5B4CEDA-F6E3-48A8-B0CE-7AAF01900E9D}"/>
    <cellStyle name="Moneda [0] 5 2 2" xfId="102" xr:uid="{5F988392-0695-4C76-97AB-78E297296D09}"/>
    <cellStyle name="Moneda [0] 5 3" xfId="103" xr:uid="{ADC3C1BE-F101-4688-B8A5-2C8C29E079B6}"/>
    <cellStyle name="Moneda 2" xfId="104" xr:uid="{194D2C1B-873B-4B92-A088-1B5E00313193}"/>
    <cellStyle name="Moneda 2 2" xfId="105" xr:uid="{7B3A2F0A-90ED-4265-9387-7C8663847BD2}"/>
    <cellStyle name="Moneda 2 2 2" xfId="106" xr:uid="{1AF22B1C-F63D-4457-95D2-A8EE8FFE9569}"/>
    <cellStyle name="Moneda 2 2 2 2" xfId="107" xr:uid="{16380515-EC8C-4559-A659-511FB6F622D1}"/>
    <cellStyle name="Moneda 2 2 3" xfId="108" xr:uid="{BB10B9FC-3A91-46E2-B896-E1F477FC625C}"/>
    <cellStyle name="Moneda 2 3" xfId="109" xr:uid="{36E47EFB-FD0D-481E-AFD7-D4CCB91FE3AA}"/>
    <cellStyle name="Moneda 2 3 2" xfId="110" xr:uid="{4A754624-9DA1-4CF8-8EBC-1F76D81C4680}"/>
    <cellStyle name="Moneda 2 4" xfId="111" xr:uid="{794200C7-B35E-4A30-8595-D24650CBBE60}"/>
    <cellStyle name="Moneda 3" xfId="112" xr:uid="{9499B836-5A1D-4C96-9423-5CDF9764FE9C}"/>
    <cellStyle name="Moneda 3 2" xfId="113" xr:uid="{11925E5C-2AC9-46F0-9731-C813ECEADD5E}"/>
    <cellStyle name="Moneda 3 2 2" xfId="114" xr:uid="{5E2A6C78-C038-47F0-8927-9F80724E0439}"/>
    <cellStyle name="Moneda 3 2 2 2" xfId="115" xr:uid="{9B7091B3-D000-480E-BB64-5466EFC82A15}"/>
    <cellStyle name="Moneda 3 2 3" xfId="116" xr:uid="{8B1560B2-0978-403F-86E2-EA00F3D7B486}"/>
    <cellStyle name="Moneda 3 3" xfId="117" xr:uid="{5922F756-BFA6-4326-8F2C-572C71FA75DD}"/>
    <cellStyle name="Moneda 3 3 2" xfId="118" xr:uid="{D75D9281-774D-44E8-862B-6D0E24497E80}"/>
    <cellStyle name="Moneda 3 4" xfId="119" xr:uid="{8C2ADBDD-FDAC-4D78-9679-74B165635CCC}"/>
    <cellStyle name="Moneda 4" xfId="8" xr:uid="{5C7E82CD-D581-494A-8BCF-344E5C2E2B74}"/>
    <cellStyle name="Normal" xfId="0" builtinId="0"/>
    <cellStyle name="Normal 2" xfId="3" xr:uid="{A7D50C10-32A6-4FFD-BFA1-1C59AF92982C}"/>
    <cellStyle name="Normal 2 2" xfId="120" xr:uid="{705904CA-1291-4576-9A1E-1F92D083F102}"/>
    <cellStyle name="Normal 3" xfId="124" xr:uid="{BE2DFDF0-A06E-4823-8044-ED3073FB506E}"/>
    <cellStyle name="Normal 4" xfId="125" xr:uid="{C15A6A7E-6216-4E08-B84C-B1C54556B1E6}"/>
    <cellStyle name="Porcentaje" xfId="1" builtinId="5"/>
    <cellStyle name="Porcentaje 2" xfId="4" xr:uid="{6123D0E6-9201-41D6-9939-B0699B7B4B08}"/>
    <cellStyle name="Porcentaje 2 2" xfId="121" xr:uid="{586522DF-D4D3-44B3-AC0A-DCA9BEAD8AAE}"/>
    <cellStyle name="Result" xfId="122" xr:uid="{4A923363-446A-4EF4-99F8-CB87242738C5}"/>
    <cellStyle name="Result2" xfId="123" xr:uid="{D0820611-3315-424D-9B62-5E8F29975D5D}"/>
  </cellStyles>
  <dxfs count="47">
    <dxf>
      <font>
        <b/>
        <i val="0"/>
        <color rgb="FFFF000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 formatCode="#,##0"/>
    </dxf>
    <dxf>
      <numFmt numFmtId="3" formatCode="#,##0"/>
    </dxf>
    <dxf>
      <numFmt numFmtId="14" formatCode="0.0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numFmt numFmtId="27" formatCode="d/mm/yyyy\ h:mm"/>
    </dxf>
    <dxf>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275394</xdr:colOff>
      <xdr:row>0</xdr:row>
      <xdr:rowOff>128426</xdr:rowOff>
    </xdr:from>
    <xdr:to>
      <xdr:col>7</xdr:col>
      <xdr:colOff>1944015</xdr:colOff>
      <xdr:row>2</xdr:row>
      <xdr:rowOff>270923</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925" y="128426"/>
          <a:ext cx="4954746" cy="9759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275394</xdr:colOff>
      <xdr:row>0</xdr:row>
      <xdr:rowOff>92708</xdr:rowOff>
    </xdr:from>
    <xdr:to>
      <xdr:col>4</xdr:col>
      <xdr:colOff>1944015</xdr:colOff>
      <xdr:row>2</xdr:row>
      <xdr:rowOff>301880</xdr:rowOff>
    </xdr:to>
    <xdr:pic>
      <xdr:nvPicPr>
        <xdr:cNvPr id="2" name="Imagen 1">
          <a:extLst>
            <a:ext uri="{FF2B5EF4-FFF2-40B4-BE49-F238E27FC236}">
              <a16:creationId xmlns:a16="http://schemas.microsoft.com/office/drawing/2014/main" id="{6B820C68-2DE6-4E7B-98A7-3F30121B58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544" y="92708"/>
          <a:ext cx="4954746" cy="9711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os M" refreshedDate="43861.755544907406" missingItemsLimit="0" createdVersion="6" refreshedVersion="6" minRefreshableVersion="3" recordCount="76" xr:uid="{BD5B0EE0-E637-4C11-9B89-7DD9A14FC756}">
  <cacheSource type="worksheet">
    <worksheetSource name="Tabla_kronos_MCSIG_PEI"/>
  </cacheSource>
  <cacheFields count="14">
    <cacheField name="DEP_NOMBRE" numFmtId="0">
      <sharedItems count="25">
        <s v="Despacho de la Dirección de Patrimonio y Memoria"/>
        <s v="Despacho de la Dirección de Artes"/>
        <s v="Despacho de la Dirección de Poblaciones_x000d__x000a_"/>
        <s v="Despacho del Viceministro de la Creatividad y la Economía Naranja"/>
        <s v="Oficina Asesora Jurídica"/>
        <s v="Despacho del Ministro"/>
        <s v="Despacho de la Dirección de Fomento Regional"/>
        <s v="Grupo de Emprendimiento Cultural_x000d__x000a_"/>
        <s v="Despacho de la Dirección de Cinematografía"/>
        <s v="Despacho de la Dirección de Comunicaciones"/>
        <s v="Sinfónica"/>
        <s v="Grupo del Teatro Colón "/>
        <s v="Biblioteca Nacional de Colombia_x000d__x000a_"/>
        <s v="Grupo de Politicas Culturales y Asuntos Internacionales"/>
        <s v="Grupo de Infraestructura Cultural_x000d__x000a_"/>
        <s v="Museo Nacional de Colombia_x000d__x000a_"/>
        <s v="Grupo Programa Nacional de Concertación_x000d__x000a_"/>
        <s v="Grupo Programa Nacional de Estímulos_x000d__x000a_"/>
        <s v="Oficina Asesora de Planeación"/>
        <s v="Oficina de Control Interno"/>
        <s v="Grupo de  Gestión de Sistemas  e Informática _x000d__x000a_"/>
        <s v="Grupo de Gestión Documental_x000d__x000a_"/>
        <s v="Grupo de Gestión Humana_x000d__x000a_"/>
        <s v="Grupo de Gestión Financiera y Contable_x000d__x000a_"/>
        <s v="Secretaría General "/>
      </sharedItems>
    </cacheField>
    <cacheField name="OBJ_ID" numFmtId="0">
      <sharedItems containsSemiMixedTypes="0" containsString="0" containsNumber="1" containsInteger="1" minValue="1" maxValue="8" count="8">
        <n v="1"/>
        <n v="2"/>
        <n v="3"/>
        <n v="4"/>
        <n v="5"/>
        <n v="6"/>
        <n v="7"/>
        <n v="8"/>
      </sharedItems>
    </cacheField>
    <cacheField name="OBJ_DESCRIPCION" numFmtId="0">
      <sharedItems count="8" longText="1">
        <s v="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s v="Liderar la articulación entre los diferentes niveles de gobierno, los agentes del sector cultura y el sector privado para propiciar el acceso a la cultura, la innovación y el emprendimiento cultural desde nuestros territorios"/>
        <s v="Ampliar la oferta institucional que contribuya al cierre de brechas sociales, impulsando las manifestaciones artísticas y culturales, los talentos creativos, la innovación y el desarrollo de nuevos emprendimientos."/>
        <s v="Establecer alianzas estratégicas para la consecución de recursos que apoyen el desarrollo de procesos culturales."/>
        <s v="Generar y consolidar espacios que faciliten entornos apropiados para el desarrollo de los procesos y proyectos artísticos y culturales"/>
        <s v="Implementar acciones de protección, reconocimiento y salvaguarda del patrimonio cultural Colombiano para preservar e impulsar nuestra identidad nacional, desde los territorios"/>
        <s v="Impulsar procesos creativos culturales que generen valor social agregado y fortalezcan la identidad y memoria cultural, desde los territorios"/>
        <s v="Fortalecer la capacidad de gestión y desempeño institucional y la mejora continua de los procesos, basada en  la gestión de los riesgos,  el manejo de la  información y la evaluación para la toma de decisiones."/>
      </sharedItems>
    </cacheField>
    <cacheField name="EST_ID" numFmtId="0">
      <sharedItems containsSemiMixedTypes="0" containsString="0" containsNumber="1" containsInteger="1" minValue="31" maxValue="77" count="33">
        <n v="32"/>
        <n v="31"/>
        <n v="33"/>
        <n v="48"/>
        <n v="47"/>
        <n v="51"/>
        <n v="49"/>
        <n v="50"/>
        <n v="53"/>
        <n v="55"/>
        <n v="54"/>
        <n v="52"/>
        <n v="56"/>
        <n v="57"/>
        <n v="60"/>
        <n v="58"/>
        <n v="62"/>
        <n v="64"/>
        <n v="67"/>
        <n v="61"/>
        <n v="63"/>
        <n v="68"/>
        <n v="65"/>
        <n v="66"/>
        <n v="71"/>
        <n v="70"/>
        <n v="72"/>
        <n v="75"/>
        <n v="77"/>
        <n v="76"/>
        <n v="73"/>
        <n v="74"/>
        <n v="69"/>
      </sharedItems>
    </cacheField>
    <cacheField name="EST_DESCRIPCION" numFmtId="0">
      <sharedItems count="33">
        <s v="Formulación e implementación de Políticas Públicas del ámbito cultural con enfoque poblacional y territorial "/>
        <s v="Formulación, desarrollo y actualización del marco normativo del sector cultura"/>
        <s v="Levantamiento y acceso de información del sector cultura"/>
        <s v="Coordinación y seguimiento a las intervenciones en los territorios a partir de las necesidades priorizadas por estos en el marco de las diferentes interacciones en las regiones "/>
        <s v="Fortalecimiento de la gestión cultural en los territorios"/>
        <s v="Fortalecimiento de los procesos de reparación colectiva de las comunidades con enfoque diferencial"/>
        <s v="Fortalecimiento del emprendimiento cultural en los territorios "/>
        <s v="Promoción de un entorno institucional para el desarrollo y la consolidación de la ciudadanía creativa y la economía naranja_x000d__x000a__x000d__x000a_"/>
        <s v="Formación para las artes, la cultura y la economía creativa"/>
        <s v="Impulso de la difusión y el conocimiento de las expresiones artísticas y culturales"/>
        <s v="Impulso del consumo nacional de bienes y servicios artísticos y culturales"/>
        <s v="Promoción de hábitos de lectura en la población Colombiana con enfasis en la primera infancia, infancia, adolescencia y familias"/>
        <s v="Diseño y puesta en marcha modelos de financiación para la cultura._x000d__x000a_"/>
        <s v="Promoción de la gestión de recursos para el desarrollo de los procesos artísticos culturales_x000d__x000a_"/>
        <s v="Diseño e eimplementación de circuitos regionales para la movilidad de los procesos y practicas artísticas y culturales en articulación con las infraestructuras y los programas existentes en el territorio."/>
        <s v="Estructuración, construcción, adecuación y/o dotación de espacios para el desarrollo de las expresiones y manifestaciones culturales y artísticas propias de los territorios."/>
        <s v="Fortalecimiento de la función social del patrimonio cultural con enfoque de promoción de las identidades culturales desde los territorios - Memoria de los Territorios"/>
        <s v="Garantia de la preservación del patrimonio material representado en las colecciones de los Museos del Ministerio de  Cultura"/>
        <s v="Particpación en la formulación y ejecución de los de los planes  conmemorativos al Bicentenario 1819-1823. con enfoque territorial"/>
        <s v="Transmisión y conservación de los oficios de las artes y el patrimonio cultural para el desarrollo social de los territorios- Memoria en las manos"/>
        <s v="Vincular la conservación, protección,  recuperación y nuevas dinámicas  del patrimonio material (mueble e inmueble)  a los procesos productivos propios de los territorios - Memoria Construida"/>
        <s v="Fortalecimiento de espacios itinerantes y no convencionales, para extender la oferta de bienes y servicios culturales._x000d__x000a_"/>
        <s v="Fortalecimiento del Programa Nacional de Concertación Cultural - PNCC y el Programa Nacional de Estimulos -  PNE."/>
        <s v="Generación de “valor agregado naranja” en el sector productivo a partir del patrimonio cultural."/>
        <s v="Articulación y mejoramiento del Sistema Integrado de Gestión Institucional"/>
        <s v="Aseguramiento y fortalecimiento del Modelo Integrado de Planeación y Gestión en el Ministerio de Cultura"/>
        <s v="Fortalecemiento del sistema de control interno y la lucha contra la corrupción"/>
        <s v="Fortalecimiento de  las TICs y los canales de comunicación."/>
        <s v="Fortalecimiento de la gestión jurídica de la entidad"/>
        <s v="Fortalecimiento de la implementación de los instrumentos archivísticos para facilitar su utilización y garantizar su conservación y preservación a largo plazo."/>
        <s v="Fortalecimiento de las estrategias de transparencia, participación y servicio al ciudadano"/>
        <s v="Fortalecimiento de las políticas de gestión del Talento Humano"/>
        <s v="Promoción de una gerencia efectiva de los recursos físicos y financieros"/>
      </sharedItems>
    </cacheField>
    <cacheField name="SIN_ID" numFmtId="0">
      <sharedItems containsSemiMixedTypes="0" containsString="0" containsNumber="1" containsInteger="1" minValue="221" maxValue="310" count="76">
        <n v="223"/>
        <n v="224"/>
        <n v="225"/>
        <n v="226"/>
        <n v="227"/>
        <n v="221"/>
        <n v="222"/>
        <n v="304"/>
        <n v="228"/>
        <n v="232"/>
        <n v="229"/>
        <n v="230"/>
        <n v="231"/>
        <n v="237"/>
        <n v="233"/>
        <n v="234"/>
        <n v="289"/>
        <n v="235"/>
        <n v="236"/>
        <n v="243"/>
        <n v="244"/>
        <n v="245"/>
        <n v="246"/>
        <n v="247"/>
        <n v="307"/>
        <n v="249"/>
        <n v="250"/>
        <n v="251"/>
        <n v="248"/>
        <n v="238"/>
        <n v="239"/>
        <n v="240"/>
        <n v="241"/>
        <n v="242"/>
        <n v="252"/>
        <n v="253"/>
        <n v="254"/>
        <n v="259"/>
        <n v="290"/>
        <n v="309"/>
        <n v="255"/>
        <n v="256"/>
        <n v="257"/>
        <n v="308"/>
        <n v="262"/>
        <n v="263"/>
        <n v="264"/>
        <n v="267"/>
        <n v="297"/>
        <n v="310"/>
        <n v="260"/>
        <n v="261"/>
        <n v="265"/>
        <n v="266"/>
        <n v="275"/>
        <n v="276"/>
        <n v="268"/>
        <n v="269"/>
        <n v="270"/>
        <n v="271"/>
        <n v="272"/>
        <n v="273"/>
        <n v="274"/>
        <n v="306"/>
        <n v="281"/>
        <n v="283"/>
        <n v="282"/>
        <n v="286"/>
        <n v="288"/>
        <n v="287"/>
        <n v="280"/>
        <n v="284"/>
        <n v="285"/>
        <n v="277"/>
        <n v="278"/>
        <n v="279"/>
      </sharedItems>
    </cacheField>
    <cacheField name="SIN_NOMBRE" numFmtId="0">
      <sharedItems count="76">
        <s v="Territorios con política de turismo cultural implementada"/>
        <s v="Pilotos de PCI en contextos Urbanos PCIU implementados"/>
        <s v="Política de formación artística y cultural diseñada"/>
        <s v="Plan Decenal de Lenguas Nativas concertado e implementado  "/>
        <s v="Documentos de Políticas Públicas para el fortalecimiento de la Economia Naranja formulados_x000d__x000a_"/>
        <s v="Proyecto de modificación de la Ley de Cultura presentado al Congreso "/>
        <s v="Iniciativas legislativas presentadas ante el Congreso que inciden en el sector cultura, conceptualizadas"/>
        <s v="Marco normativo generado para el desarrollo de la economia naranja"/>
        <s v="Subsectores de la Cuenta Satélite de Cultura medidos "/>
        <s v="Cumplimiento de compromisos en territorios priorizados "/>
        <s v="Entidades territoriales asesoradas en la estrategia de Fomento a la Gestión Cultural "/>
        <s v="Creadores y gestores culturales vinculados a los Beneficios Económicos Periódicos - BEPS"/>
        <s v="Entidades territoriales que incluyen el componente cultural en sus planes de desarrollo"/>
        <s v="Medidas de reparación atendidas"/>
        <s v="Municipios acompañados en el desarrollo de estrategias de Nodos de Emprendimiento Cultural"/>
        <s v="Colectivos de mujeres atendidos con fortalecimiento de sus habilidades y capacidades de gestión."/>
        <s v="Pilotos con el programa &quot;mujeres afro narran su territorio implementados&quot; (componente emprendimiento)."/>
        <s v="Agendas creativas regionales implementadas _x000d__x000a_"/>
        <s v="Áreas de Desarrollo Naranja (ADN) implementadas"/>
        <s v="Cualificaciones del sector según el mapa ocupacional y los segmentos del campo cultural elaboradas._x000d__x000a_"/>
        <s v="Personas beneficiadas por programas de formación artística y cultural"/>
        <s v="Niños y jóvenes beneficiados por programas y procesos artísticos y culturales "/>
        <s v="Municipios acompañados en el desarrollo de estrategias de circulación y formación de públicos, para el cine colombiano. "/>
        <s v="Colectivos de comunicación fortalecidos en narrativas, creación y comunicación"/>
        <s v="Pilotos con el programa &quot;mujeres afro narran su territorio implementados&quot;. (componente creación)"/>
        <s v="Nuevos contenidos visuales, sonoros y convergentes de comunicación cultural creados"/>
        <s v="Conciertos realizados para acercar al público a la experiencia de la musica sinfónica."/>
        <s v="Funciones de obras artisticas y culturales realizadas en sala del Teatro Colón "/>
        <s v="Visitas de usuarios a los contenidos de la plataforma Retina Latina registradas"/>
        <s v="Promedio de libros leídos por la población colombiana entre 5 y 11 años (ECC)"/>
        <s v="Promedio de libros leídos por la población colombiana, de 12 años o más  (ECC)"/>
        <s v="Libros digitales dispuestos al público por la Biblioteca Nacional de Colombia"/>
        <s v="Usuarios registrados en las plataformas Maguaré y MaguaRED"/>
        <s v="Entidades territoriales con asesoría y acompañamiento técnico para el fortalecimiento de las redes y/o bibliotecas públicas  de su región."/>
        <s v="Instrumentos de Financiación diseñados y puestos en marcha (FIDETER, FNG, Aldea)"/>
        <s v="Valor de los recursos técnicos y/o financieros gestionados a través de procesos de cooperación."/>
        <s v="Proyectos aprobados en el Sistema General de Regalías para el sector Cultura "/>
        <s v="Circuitos regionales para la movilidad de los procesos y prácticas artísticas y culturales, diseñados y en funcionamiento"/>
        <s v="Circuitos nacionales e internacionales de las narradoras afros y sus obras_x000d__x000a_"/>
        <s v="Obras artísticas creadas y exhibidas en los salones nacionales y regionales de artistas  "/>
        <s v="Infraestructuras culturales Construidas, adecuadas y dotadas,_x000d__x000a_"/>
        <s v="Diseño del museo de la diversidad étnica y cultural_x000d__x000a_"/>
        <s v="Espacios físicos adecuados y/o mantenidos para el desarrollo de las funciones museológicas"/>
        <s v="Museo narrativo para las mujeres afro que narran su territorio"/>
        <s v="Manifestaciones inscritos en la Lista Representativa de Patrimonio Cultural Inmaterial de la Humanidad y la Lista de Patrimonio Mundial de la UNESCO_x000a_"/>
        <s v="Elementos inscritos en las Listas Representativas de Patrimonio Cultural Inmaterial y de Bienes de Interés Cultural de la Nación."/>
        <s v="Regiones PDET con el programa de Expedición Sensorial Implementado._x000d__x000a_"/>
        <s v="Planes de conservación de colecciones ejecutados"/>
        <s v="Planes formulados y en ejecución"/>
        <s v="Ejemplares de la colección &quot;Historias de la Historia de Colombia&quot; que hacen parte de la Serie Leer es mi cuento entregados"/>
        <s v="Escuelas Taller de Colombia creadas"/>
        <s v="Talleres Escuela creadas"/>
        <s v="Bienes de interés cultural del ámbito nacional que cuentan con Planes Especiales de Manejo y Protección PEMP_x000d__x000a_"/>
        <s v="Bienes de interés cultural del ámbito nacional intervenidos_x000d__x000a_"/>
        <s v="Bibliotecas públicas de la RNBP que implementan el Programa de Bibliotecas Itinerantes. "/>
        <s v="Exposiciones de colecciones itinerantes realizadas_x000d__x000a_"/>
        <s v="Proyectos artísticos y culturales financiados a través del Programa Nacional de Concertación Cultural"/>
        <s v="Proyectos apoyados por el PNCC priorizados con seguimiento "/>
        <s v="Estímulos otorgados a proyectos artísticos y culturales"/>
        <s v="Estímulos otorgados por el PNE, priorizados con seguimiento "/>
        <s v="Escuela Taller Naranja creada"/>
        <s v="Unidades de negocio bajo el modelo de la Diáspora Africana en Colombia apoyadas"/>
        <s v="Emprendedores o empresas de las agendas creativas regionales fortalecidas con asistencia técnica_x000d__x000a_"/>
        <s v="Empresas que acceden al sistema de beneficios tributarios_x000d__x000a_"/>
        <s v="Nivel de integración de los subsistemas en el Sistema Integrado de Gestión Institucional"/>
        <s v="Nivel de implementación de las dimensiones del Modelo Integrado de Planeación y Gestión._x000d__x000a_"/>
        <s v="Cumplimiento del Programa Anual de Auditorias Internas."/>
        <s v="Capacidad en la prestación de servicios de tecnología"/>
        <s v="Porcentaje de fallos a favor de procesos judiciales en donde participe la entidad"/>
        <s v="Instrumentos archivísticos implementados en el Ministerio de Cultura"/>
        <s v="Seguimiento y monitoreo del Plan Anticorrupción y Atención al Ciudadano. _x000d__x000a_"/>
        <s v="Nivel de ejecución del Plan Institucional de Capacitaciones_x000d__x000a_"/>
        <s v="Nivel de satisfacción de las capacitaciones realizadas"/>
        <s v="Porcentaje de ejecución presupuestal"/>
        <s v="Seguimiento del Plan Estratégico Institucional_x000d__x000a_"/>
        <s v="Porcentaje de reducción de gastos de logística, tiquetes, viáticos y publicidad (austeridad de gasto)"/>
      </sharedItems>
    </cacheField>
    <cacheField name="SIP_CANTIDAD" numFmtId="3">
      <sharedItems containsSemiMixedTypes="0" containsString="0" containsNumber="1" minValue="0" maxValue="10000000000"/>
    </cacheField>
    <cacheField name="SIU_NUMBRE" numFmtId="0">
      <sharedItems/>
    </cacheField>
    <cacheField name="SIA_CANTIDAD" numFmtId="3">
      <sharedItems containsString="0" containsBlank="1" containsNumber="1" minValue="0" maxValue="11359904293"/>
    </cacheField>
    <cacheField name="SIA_OBSERVACIONES" numFmtId="0">
      <sharedItems containsBlank="1" longText="1"/>
    </cacheField>
    <cacheField name="SIA_FECHA" numFmtId="22">
      <sharedItems containsNonDate="0" containsDate="1" containsString="0" containsBlank="1" minDate="2019-07-08T11:35:06" maxDate="2019-12-31T18:38:12"/>
    </cacheField>
    <cacheField name="% Avance TOTAL" numFmtId="9">
      <sharedItems containsMixedTypes="1" containsNumber="1" minValue="0" maxValue="7.46" count="29">
        <s v="Meta sin Valor"/>
        <n v="1.4"/>
        <n v="1"/>
        <n v="4"/>
        <n v="0"/>
        <n v="2.9627507163323781"/>
        <n v="0.56000000000000005"/>
        <n v="1.0625"/>
        <n v="1.25"/>
        <n v="2.3333333333333335"/>
        <n v="1.0971536109150788"/>
        <n v="1.0640714350549152"/>
        <n v="1.024"/>
        <n v="1.3"/>
        <n v="1.1434782608695653"/>
        <n v="1.1055155000000001"/>
        <n v="2.2667173333333333"/>
        <n v="0.66666666666666663"/>
        <n v="1.1359904293"/>
        <n v="1.2285714285714286"/>
        <n v="0.92596401028277631"/>
        <n v="1.02"/>
        <n v="7.46"/>
        <n v="0.99"/>
        <n v="1.1494871794871795"/>
        <n v="1.0444444444444445"/>
        <n v="1.175"/>
        <n v="1.0572687224669604"/>
        <n v="0.9"/>
      </sharedItems>
    </cacheField>
    <cacheField name="PND" numFmtId="0">
      <sharedItems count="2">
        <s v="-"/>
        <s v="X"/>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
  <r>
    <x v="0"/>
    <x v="0"/>
    <x v="0"/>
    <x v="0"/>
    <x v="0"/>
    <x v="0"/>
    <x v="0"/>
    <n v="0"/>
    <s v="Número"/>
    <n v="0"/>
    <s v="A Dic  La dirección de patrimonio finalizó el proceso de validación de los lineamientos de la política de turismo cultural realizado durante el 2do semestre de 2019. _x000d__x000a_El evento de turismo culturalse reqalizo  conjuntamente con el Viceministerio de turismo  el 13,14 y 15 de noviembre en la ciudad de Popayán._x000d__x000a_"/>
    <d v="2019-12-31T15:35:15"/>
    <x v="0"/>
    <x v="0"/>
  </r>
  <r>
    <x v="0"/>
    <x v="0"/>
    <x v="0"/>
    <x v="0"/>
    <x v="0"/>
    <x v="1"/>
    <x v="1"/>
    <n v="0"/>
    <s v="Número"/>
    <n v="0"/>
    <s v="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_x000a_Además, a través de las &quot;Becas para la implementación de la metodología de patrimonio cultural inmaterial en contextos urbanos&quot;, comunidades de Bogotá, Neiva y Montería tendrán la oportunidad de implementar la caja de herramientas en el marco del fortalecimiento de sus propias estrategias de salvaguardia. "/>
    <d v="2019-12-31T15:36:37"/>
    <x v="0"/>
    <x v="0"/>
  </r>
  <r>
    <x v="1"/>
    <x v="0"/>
    <x v="0"/>
    <x v="0"/>
    <x v="0"/>
    <x v="2"/>
    <x v="2"/>
    <n v="0"/>
    <s v="Número"/>
    <n v="0"/>
    <s v="Se elaboró el borrador del documento  de propuesta para el diseño de política. Está en proceso de revisión para presentación a la Dirección. Se está ajustando lo referente a Presupuesto estimado. "/>
    <d v="2019-09-30T12:04:16"/>
    <x v="0"/>
    <x v="0"/>
  </r>
  <r>
    <x v="2"/>
    <x v="0"/>
    <x v="0"/>
    <x v="0"/>
    <x v="0"/>
    <x v="3"/>
    <x v="3"/>
    <n v="25"/>
    <s v="Número"/>
    <n v="35"/>
    <s v="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_x000a_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_x000a_Se acordó que el Ministerio de Cultura apoyará a ONIC, AICO y Gobierno Mayor para la retroalimentación del Plan Decenal de Lenguas dentro de los territorios. Contratación de un experto lingüista indígena para la CIT_x000d__x000a_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_x000a_Hito 3: Documento final con retroalimentación y observaciones al Plan Decenal de Lenguas. 15%: El cumplimiento de este hito se tiene previsto para el mes de diciembre."/>
    <d v="2019-09-30T18:04:04"/>
    <x v="1"/>
    <x v="0"/>
  </r>
  <r>
    <x v="3"/>
    <x v="0"/>
    <x v="0"/>
    <x v="0"/>
    <x v="0"/>
    <x v="4"/>
    <x v="4"/>
    <n v="1"/>
    <s v="Número"/>
    <n v="1"/>
    <s v="Se cuenta con los siguientes documentos realizados en la vigencia 2019:_x000d__x000a__x000d__x000a_a) Documento de bases conceptuales de economía naranja._x000d__x000a_b) Documento de estrategias de economía naranja._x000d__x000a__x000d__x000a_Que constituyen en unidad el primer documento de política de Economía Naranja realizado por el Viceministerio de la Creatividad y la Economía Naranja y aprobado por el Consejo de Economía Naranja el 16-12-2019._x000d__x000a_"/>
    <d v="2019-12-31T15:26:26"/>
    <x v="2"/>
    <x v="0"/>
  </r>
  <r>
    <x v="4"/>
    <x v="0"/>
    <x v="0"/>
    <x v="1"/>
    <x v="1"/>
    <x v="5"/>
    <x v="5"/>
    <n v="0"/>
    <s v="Número"/>
    <n v="0"/>
    <s v="Se ha iniciado el acercamiento con el área de agenda legislativa y  en el  marco del Plan Nacional de Desarrollo se modificó el artículo 10 de la Ley 397 de 1997._x000d__x000a_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quot;_x000d__x000a__x000d__x000a_Esta contratación se realiza con el fin de dar cumplimiento al plan estratégico institucional a cargo de esta Oficina planteada para el cuatrienio"/>
    <d v="2019-12-27T10:26:42"/>
    <x v="0"/>
    <x v="0"/>
  </r>
  <r>
    <x v="4"/>
    <x v="0"/>
    <x v="0"/>
    <x v="1"/>
    <x v="1"/>
    <x v="6"/>
    <x v="6"/>
    <n v="25"/>
    <s v="Número"/>
    <n v="25"/>
    <s v="Se conceptualizaron 22 proyectos, superando con creces la meta de 15 para el año 2019._x000d__x000a__x000d__x000a__x000d__x000a_"/>
    <d v="2019-12-31T10:36:12"/>
    <x v="2"/>
    <x v="0"/>
  </r>
  <r>
    <x v="3"/>
    <x v="0"/>
    <x v="0"/>
    <x v="1"/>
    <x v="1"/>
    <x v="7"/>
    <x v="7"/>
    <n v="3"/>
    <s v="Número"/>
    <n v="3"/>
    <s v="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
    <d v="2019-12-31T15:23:22"/>
    <x v="2"/>
    <x v="0"/>
  </r>
  <r>
    <x v="3"/>
    <x v="0"/>
    <x v="0"/>
    <x v="2"/>
    <x v="2"/>
    <x v="8"/>
    <x v="8"/>
    <n v="1"/>
    <s v="Número"/>
    <n v="4"/>
    <s v="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_x000a__x000d__x000a_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
    <d v="2019-12-31T15:27:21"/>
    <x v="3"/>
    <x v="0"/>
  </r>
  <r>
    <x v="5"/>
    <x v="1"/>
    <x v="1"/>
    <x v="3"/>
    <x v="3"/>
    <x v="9"/>
    <x v="9"/>
    <n v="33"/>
    <s v="Número"/>
    <m/>
    <m/>
    <m/>
    <x v="4"/>
    <x v="0"/>
  </r>
  <r>
    <x v="6"/>
    <x v="1"/>
    <x v="1"/>
    <x v="4"/>
    <x v="4"/>
    <x v="10"/>
    <x v="10"/>
    <n v="93"/>
    <s v="Porcentaje"/>
    <n v="93"/>
    <s v="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
    <d v="2019-10-31T13:11:11"/>
    <x v="2"/>
    <x v="0"/>
  </r>
  <r>
    <x v="6"/>
    <x v="1"/>
    <x v="1"/>
    <x v="4"/>
    <x v="4"/>
    <x v="11"/>
    <x v="11"/>
    <n v="1047"/>
    <s v="Número"/>
    <n v="3102"/>
    <s v="246 municipios han girado a Colpensiones la suma de $75.930 millones para asignar a 3.102 creadores y gestores culturales los beneficios de anualidad vitalicia (2.717) y financiación de aportes al Servicio Social Complementario de BEPS (385)."/>
    <d v="2019-12-31T13:11:48"/>
    <x v="5"/>
    <x v="0"/>
  </r>
  <r>
    <x v="6"/>
    <x v="1"/>
    <x v="1"/>
    <x v="4"/>
    <x v="4"/>
    <x v="12"/>
    <x v="12"/>
    <n v="0"/>
    <s v="Número"/>
    <n v="0"/>
    <s v="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
    <d v="2019-10-31T13:12:49"/>
    <x v="0"/>
    <x v="0"/>
  </r>
  <r>
    <x v="2"/>
    <x v="1"/>
    <x v="1"/>
    <x v="5"/>
    <x v="5"/>
    <x v="13"/>
    <x v="13"/>
    <n v="100"/>
    <s v="Porcentaje"/>
    <n v="56"/>
    <s v="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_x000a_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_x000a_Avance hito 3:  Gestionar la liquidación de convenios (25%): Este hito está proyectado para cumplirse en el mes de diciembre."/>
    <d v="2019-09-30T18:07:13"/>
    <x v="6"/>
    <x v="0"/>
  </r>
  <r>
    <x v="7"/>
    <x v="1"/>
    <x v="1"/>
    <x v="6"/>
    <x v="6"/>
    <x v="14"/>
    <x v="14"/>
    <n v="16"/>
    <s v="Número"/>
    <n v="17"/>
    <s v="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_x000a_• 27 de febrero - Ibagué_x000d__x000a_• 2 de abril – Barranquilla_x000d__x000a_• 12 de abril – Bucaramanga_x000d__x000a_• 25 de abril – Neiva_x000d__x000a_• 2 de mayo – Medellín_x000d__x000a_• 7 de mayo - Valledupar_x000d__x000a_• 9 de mayo – Cali_x000d__x000a_• 30 de mayo – Cartagena_x000d__x000a_• 4 de junio - Armenia_x000d__x000a_• 6 de junio - Manizales_x000d__x000a_• 11 de junio - Pereira_x000d__x000a_• 13 de junio - Pasto_x000d__x000a_• 18 de junio – Popayán_x000d__x000a_• 5 de julio – Cúcuta_x000d__x000a_• 16 de julio – Santa Marta_x000d__x000a_• 1 de agosto – Villavicencio_x000d__x000a_• 10 de agosto – Bogotá_x000d__x000a__x000d__x000a_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_x000a__x000d__x000a_Lo anterior dió pie a la instalación de un nodo adicional a la meta, el cual se realizó en la ciudad de Bogotá"/>
    <d v="2019-12-31T09:51:44"/>
    <x v="7"/>
    <x v="0"/>
  </r>
  <r>
    <x v="7"/>
    <x v="1"/>
    <x v="1"/>
    <x v="6"/>
    <x v="6"/>
    <x v="15"/>
    <x v="15"/>
    <n v="8"/>
    <s v="Número"/>
    <n v="10"/>
    <s v="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_x000a__x000d__x000a_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
    <d v="2019-12-31T09:56:24"/>
    <x v="8"/>
    <x v="0"/>
  </r>
  <r>
    <x v="5"/>
    <x v="1"/>
    <x v="1"/>
    <x v="6"/>
    <x v="6"/>
    <x v="16"/>
    <x v="16"/>
    <n v="1"/>
    <s v="Número"/>
    <n v="0"/>
    <s v="En el mes de mayo se realizará el lanzamiento de la convocatoria de la fase II del programa nacional de estimulos que incluye 2 Becas para la públicación de obra de autoras negras, afrocolombianas, raizales y/o palenqueras. _x000d__x000a_Se tiene previsto que se otorguen estos estimulos en el mes de octubre del 2019._x000d__x000a__x000d__x000a_La convocatoria cerró el 5 de julio del 2019, se presentaron y los resultados que se publicaran el 25 de octubre del 2019. Cada estímulo tiene una cuantía de $12.000.000._x000d__x000a__x000d__x000a_De acuerdo al reporte de Literatura: &quot;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_x000a__x000d__x000a_El Ministerio cumplió con ofertar las 2 Becas a través del programa Nacional de Estimulos; sinembargo, las obras obras presentadas no cumplieron con los requisitos y criterios del jurado."/>
    <d v="2019-12-31T11:56:31"/>
    <x v="4"/>
    <x v="0"/>
  </r>
  <r>
    <x v="3"/>
    <x v="1"/>
    <x v="1"/>
    <x v="7"/>
    <x v="7"/>
    <x v="17"/>
    <x v="17"/>
    <n v="3"/>
    <s v="Número"/>
    <n v="7"/>
    <s v="Se concertó la siguiente agenda creativa regional:_x000d__x000a_- Cauca, Popayán (Acuerdo de Voluntades firmado en diciembre)._x000d__x000a_En total se logran concertar 7 agendas creativas naranja en el país durante el 2019:_x000d__x000a_- Cesar (acuerdo de voluntades firmado en Julio)_x000d__x000a_- Bogotá (acuerdo de voluntades firmado el 16 de agosto)_x000d__x000a_- Nariño (acuerdo de voluntades firmado el 21 de agosto)_x000d__x000a_- Barranquilla (acuerdo de voluntades firmado el 20 de septiembre)_x000d__x000a_- Cali_x000d__x000a_- Ibagué (acuerdo de voluntades firmado en noviembre)_x000d__x000a__x000d__x000a_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
    <d v="2019-12-31T15:28:54"/>
    <x v="9"/>
    <x v="1"/>
  </r>
  <r>
    <x v="3"/>
    <x v="1"/>
    <x v="1"/>
    <x v="7"/>
    <x v="7"/>
    <x v="18"/>
    <x v="18"/>
    <n v="1"/>
    <s v="Número"/>
    <n v="4"/>
    <s v="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_x000a__x000d__x000a_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_x000a__x000d__x000a_El aumento en la meta corresponde principalmente a la responsabilidad que tuvieron las administraciones regionales pasadas a la hora de determinar la implementación de las ADN y firmar los decretos de delimitación de las mismas, antes de terminar el proceso de gobierno."/>
    <d v="2019-12-31T15:28:07"/>
    <x v="3"/>
    <x v="1"/>
  </r>
  <r>
    <x v="0"/>
    <x v="2"/>
    <x v="2"/>
    <x v="8"/>
    <x v="8"/>
    <x v="19"/>
    <x v="19"/>
    <n v="16"/>
    <s v="Número"/>
    <n v="16"/>
    <s v="Desde el proyecto de Fortalecimiento de Capital Humano se aplicó la ruta metodológica que permitió el  diseño de cualificaciones para las tres categorías de la economía naranja así: _x000d__x000a_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_x000a_Categoría  2 Industrias Creativas: _x000d__x000a_14.Estudios literarios, 15. Animación y promoción a la lectura, 16. Camarografo (Análisis Funcional)_x000d__x000a_Categoría  3 Creaciones funcionales: Se adelanto la etapa A: Caracterización y  B Análisis de Brechas  de Capital Humano, se continuara con la etapa D  en 2020"/>
    <d v="2019-12-31T16:26:31"/>
    <x v="2"/>
    <x v="0"/>
  </r>
  <r>
    <x v="1"/>
    <x v="2"/>
    <x v="2"/>
    <x v="8"/>
    <x v="8"/>
    <x v="20"/>
    <x v="20"/>
    <n v="4251"/>
    <s v="Número"/>
    <n v="4664"/>
    <s v="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_x000a_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_x000a_"/>
    <d v="2019-12-31T13:50:28"/>
    <x v="10"/>
    <x v="1"/>
  </r>
  <r>
    <x v="1"/>
    <x v="2"/>
    <x v="2"/>
    <x v="8"/>
    <x v="8"/>
    <x v="21"/>
    <x v="21"/>
    <n v="176272"/>
    <s v="Número"/>
    <n v="187566"/>
    <s v="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_x000a__x000d__x000a_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
    <d v="2019-12-31T16:09:53"/>
    <x v="11"/>
    <x v="0"/>
  </r>
  <r>
    <x v="8"/>
    <x v="2"/>
    <x v="2"/>
    <x v="8"/>
    <x v="8"/>
    <x v="22"/>
    <x v="22"/>
    <n v="4"/>
    <s v="Número"/>
    <n v="16"/>
    <s v="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_x000a_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_x000a_"/>
    <d v="2019-12-31T16:06:30"/>
    <x v="3"/>
    <x v="0"/>
  </r>
  <r>
    <x v="9"/>
    <x v="2"/>
    <x v="2"/>
    <x v="8"/>
    <x v="8"/>
    <x v="23"/>
    <x v="23"/>
    <n v="10"/>
    <s v="Número"/>
    <n v="10"/>
    <s v="_x000d__x000a_A la fecha se ha fortalecido  1 colectivo de Comunicación en Montes de María -Encuentro de Comunicación realizado el   donde se intercambiaron experiencias y se fortalecieron los procesos de comunicación_x000d__x000a_ &quot;Colectivo de Comunicación Monte de María Linea 21&quot;_x000d__x000a__x000d__x000a_Los ganadores  de la  primera fase de la Convocatoria &quot;Becas de Comunicación y Territorio&quot;   fuerón los siguientes colectivos de comunciación:_x000d__x000a__x000d__x000a_2. Resguardo Indígena Páez de Corinto_x000d__x000a_3. Resguardo Indígena Arhuaco de la Sierra Nevada_x000d__x000a_4.Cabildo Indígena de Pastás_x000d__x000a_5. Asociación Agropecuaria Vereda de Chapacual_x000d__x000a_6. Asociación Campesina de Inzá Tierradentro_x000d__x000a_7. Asociación Agrocomunitaria el Porvenir_x000d__x000a_8. Asociación de Comunicadores de Nuquí &quot; Colectivo EN PUJA&quot;_x000d__x000a_9. Asociación de Mujeres Afrodescendientes del Norte del Cauca ASOM_x000d__x000a_10. Colectivo de Comunicaciones Narradoras y Narradores de la Memoria Kucha Suto de San Basilio de Palenque_x000d__x000a__x000d__x000a_La Dirección de Comunicaciones cumplió con el fortalecimiento de los 10 colectivos a través  de asistencia técnica, apoyo a la formación y apoyo a la producción de contenidos mediáticos propios. "/>
    <d v="2019-12-31T16:09:11"/>
    <x v="2"/>
    <x v="0"/>
  </r>
  <r>
    <x v="5"/>
    <x v="2"/>
    <x v="2"/>
    <x v="8"/>
    <x v="8"/>
    <x v="24"/>
    <x v="24"/>
    <n v="1"/>
    <s v="Número"/>
    <n v="1"/>
    <s v="El avance cualitativo corresponde al diseño de la estrategia del Programa Mujeres Afro, que según establecido en la ficha tecnica corresponde al 10%_x000d__x000a__x000d__x000a_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_x000a__x000d__x000a_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_x000a__x000d__x000a_El 02 de noviembre se cumplió con el 100% del proceso de formación piloto de Narrativas Afrocomunitarias en Buenaventura. _x000d__x000a__x000d__x000a__x000d__x000a_El 06 de diciembre se realizó la claúsura del piloto de formación en Buenaventura. "/>
    <d v="2019-12-31T11:46:54"/>
    <x v="2"/>
    <x v="0"/>
  </r>
  <r>
    <x v="9"/>
    <x v="2"/>
    <x v="2"/>
    <x v="9"/>
    <x v="9"/>
    <x v="25"/>
    <x v="25"/>
    <n v="250"/>
    <s v="Número"/>
    <n v="256"/>
    <s v="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_x000a__x000d__x000a__x000d__x000a_"/>
    <d v="2019-12-31T15:17:48"/>
    <x v="12"/>
    <x v="1"/>
  </r>
  <r>
    <x v="10"/>
    <x v="2"/>
    <x v="2"/>
    <x v="9"/>
    <x v="9"/>
    <x v="26"/>
    <x v="26"/>
    <n v="80"/>
    <s v="Número"/>
    <n v="104"/>
    <s v="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
    <d v="2019-12-31T16:12:29"/>
    <x v="13"/>
    <x v="0"/>
  </r>
  <r>
    <x v="11"/>
    <x v="2"/>
    <x v="2"/>
    <x v="9"/>
    <x v="9"/>
    <x v="27"/>
    <x v="27"/>
    <n v="230"/>
    <s v="Número"/>
    <n v="263"/>
    <s v="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_x000a_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_x000a_El sobre cumplimiento de 33 funciones adicionales a las proyectadas se da gracias a la gestión con el sector privado para producir o coproducir funciones adicionales en la vigencia 2019, con el fin de obtener un desempeño sobresaliente."/>
    <d v="2019-12-30T15:51:34"/>
    <x v="14"/>
    <x v="0"/>
  </r>
  <r>
    <x v="8"/>
    <x v="2"/>
    <x v="2"/>
    <x v="10"/>
    <x v="10"/>
    <x v="28"/>
    <x v="28"/>
    <n v="2000000"/>
    <s v="Número"/>
    <n v="2211031"/>
    <s v="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
    <d v="2019-12-31T18:13:38"/>
    <x v="15"/>
    <x v="0"/>
  </r>
  <r>
    <x v="12"/>
    <x v="2"/>
    <x v="2"/>
    <x v="11"/>
    <x v="11"/>
    <x v="29"/>
    <x v="29"/>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5:03"/>
    <x v="0"/>
    <x v="0"/>
  </r>
  <r>
    <x v="12"/>
    <x v="2"/>
    <x v="2"/>
    <x v="11"/>
    <x v="11"/>
    <x v="30"/>
    <x v="30"/>
    <n v="0"/>
    <s v="Número"/>
    <n v="0"/>
    <s v="La Meta esta proyectada para el 2020, por lo cual no se reporta avance. _x000d__x000a__x000d__x000a_La fuente de verificación de este indicador es la Encuesta de Consumo Cultural y los reportes se realizarán de acuerdo con el cronograma estadístico del DANE en 2020 y 2022. "/>
    <d v="2019-12-31T10:47:49"/>
    <x v="0"/>
    <x v="0"/>
  </r>
  <r>
    <x v="12"/>
    <x v="2"/>
    <x v="2"/>
    <x v="11"/>
    <x v="11"/>
    <x v="31"/>
    <x v="31"/>
    <n v="2800"/>
    <s v="Número"/>
    <n v="2800"/>
    <s v="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_x000a_Cumpliendo con el indicador en un 100%."/>
    <d v="2019-11-30T10:49:36"/>
    <x v="2"/>
    <x v="1"/>
  </r>
  <r>
    <x v="1"/>
    <x v="2"/>
    <x v="2"/>
    <x v="11"/>
    <x v="11"/>
    <x v="32"/>
    <x v="32"/>
    <n v="750000"/>
    <s v="Número"/>
    <n v="1700038"/>
    <s v="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_x000a_A la fecha se encuentran alojados y al aire 875 contenidos en MaguaRED y 686 en Maguaré.  "/>
    <d v="2019-11-30T10:58:51"/>
    <x v="16"/>
    <x v="0"/>
  </r>
  <r>
    <x v="12"/>
    <x v="2"/>
    <x v="2"/>
    <x v="11"/>
    <x v="11"/>
    <x v="33"/>
    <x v="33"/>
    <n v="543"/>
    <s v="Número"/>
    <n v="543"/>
    <s v="Se ha dado cumplimiento del 100% a la meta proyectada. _x000d__x000a__x000d__x000a_Se llevaron a cabo 543 asistencias técnicas y 6 adicionales por requerimiento de las regiones, para un acumulado de 549 equivalente al 101,1%. _x000d__x000a_"/>
    <d v="2019-12-31T11:03:38"/>
    <x v="2"/>
    <x v="0"/>
  </r>
  <r>
    <x v="3"/>
    <x v="3"/>
    <x v="3"/>
    <x v="12"/>
    <x v="12"/>
    <x v="34"/>
    <x v="34"/>
    <n v="3"/>
    <s v="Número"/>
    <n v="2"/>
    <s v="1. Desde el Viceministerio de la Creatividad y la Economía Naranja se realizó seguimiento a los proyectos presentados por la Fundación Batuta y a escuela de música EMMAT en el marco de la Resolución 1933-2019 Línea Reactiva de FINDETER._x000d__x000a__x000d__x000a_Y se enviaron los conceptos técnicos favorables correspondientes a la aprobación de dichos proyectos._x000d__x000a_2. Se realizó seguimiento al Viceministerio de Fomento Regional y Patrimonio para la validación y entrega de los prototipos que serán incluidos en el módulo de la Línea Reactiva de FINDETER en el dominio www.economianaranja.gov.co_x000d__x000a__x000d__x000a_Con lo anterior se establecen 2 principales mecanismos de financiación diseñados y puestos en funcionamiento para la vigencia 2019: _x000d__x000a__x000d__x000a_2. Línea Reactiva de Findeter_x000d__x000a_3. Diseño y puesta en marcha de la segunda fase del Programa Nacional de Estímulos (Capítulo Naranja)"/>
    <d v="2019-12-31T15:29:33"/>
    <x v="17"/>
    <x v="0"/>
  </r>
  <r>
    <x v="13"/>
    <x v="3"/>
    <x v="3"/>
    <x v="13"/>
    <x v="13"/>
    <x v="35"/>
    <x v="35"/>
    <n v="10000000000"/>
    <s v="Número"/>
    <n v="11359904293"/>
    <s v="Nov. Se han aprobado $11,359,9, mill. de Gestión de Recursos de Cooperación, los cuales representan el 111,3% de la meta anual de 2019 ( $10,000 mill.) siendo los más representativos los aportes de AECID para formación en  Cocina de la Escuela Taller de Pasto por $525,1 mill."/>
    <d v="2019-11-30T11:53:28"/>
    <x v="18"/>
    <x v="0"/>
  </r>
  <r>
    <x v="6"/>
    <x v="3"/>
    <x v="3"/>
    <x v="13"/>
    <x v="13"/>
    <x v="36"/>
    <x v="36"/>
    <n v="70"/>
    <s v="Número"/>
    <n v="86"/>
    <s v="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
    <d v="2019-12-31T13:13:22"/>
    <x v="19"/>
    <x v="0"/>
  </r>
  <r>
    <x v="1"/>
    <x v="4"/>
    <x v="4"/>
    <x v="14"/>
    <x v="14"/>
    <x v="37"/>
    <x v="37"/>
    <n v="1"/>
    <s v="Número"/>
    <n v="1"/>
    <s v="Se presentan los siguinetes avances en el reporte del indicador:_x000d__x000a_* Se identificaron las infraestructuras para la circulación de prácticas artísticas y culturales a través de una encuesta virtual a los agentes enviada a los agentes de danza, teatro y circo._x000d__x000a_ * Se consolidó la información de escenarios de teatro y circo obtenida a través de los programas nacionales de Salas Concertadas y Salas de Danza. _x000d__x000a_"/>
    <d v="2019-12-31T09:44:43"/>
    <x v="2"/>
    <x v="0"/>
  </r>
  <r>
    <x v="5"/>
    <x v="4"/>
    <x v="4"/>
    <x v="14"/>
    <x v="14"/>
    <x v="38"/>
    <x v="38"/>
    <n v="10"/>
    <s v="Número"/>
    <n v="10"/>
    <s v="Con corte al 31 de diciembre las narradoras han participado en 10 circuitos._x000d__x000a__x000d__x000a_"/>
    <d v="2019-12-31T11:53:56"/>
    <x v="2"/>
    <x v="0"/>
  </r>
  <r>
    <x v="1"/>
    <x v="4"/>
    <x v="4"/>
    <x v="14"/>
    <x v="14"/>
    <x v="39"/>
    <x v="39"/>
    <n v="100"/>
    <s v="Número"/>
    <n v="100"/>
    <s v="El sábado 14 de septiembre en la ciudad de Bogotá, se dio apertura al 45SNA en la Galería Santa Fe. El evento que se realizará hasta el 4 de noviembre presenta a 166 artistas, en 11 sedes.  _x000d__x000a__x000d__x000a_https://www.periodicoarteria.com/SNA/Inauguran-Salon-Nacional-de-Artistas "/>
    <d v="2019-12-31T09:45:06"/>
    <x v="2"/>
    <x v="0"/>
  </r>
  <r>
    <x v="14"/>
    <x v="4"/>
    <x v="4"/>
    <x v="15"/>
    <x v="15"/>
    <x v="40"/>
    <x v="40"/>
    <n v="81"/>
    <s v="Número"/>
    <n v="81"/>
    <s v="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
    <d v="2019-11-30T15:33:05"/>
    <x v="2"/>
    <x v="1"/>
  </r>
  <r>
    <x v="15"/>
    <x v="4"/>
    <x v="4"/>
    <x v="15"/>
    <x v="15"/>
    <x v="41"/>
    <x v="41"/>
    <n v="0"/>
    <s v="Número"/>
    <n v="0"/>
    <s v="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
    <d v="2019-07-08T11:35:06"/>
    <x v="0"/>
    <x v="0"/>
  </r>
  <r>
    <x v="15"/>
    <x v="4"/>
    <x v="4"/>
    <x v="15"/>
    <x v="15"/>
    <x v="42"/>
    <x v="42"/>
    <n v="82"/>
    <s v="Número"/>
    <n v="82"/>
    <s v="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
    <d v="2019-07-08T11:43:11"/>
    <x v="2"/>
    <x v="0"/>
  </r>
  <r>
    <x v="5"/>
    <x v="4"/>
    <x v="4"/>
    <x v="15"/>
    <x v="15"/>
    <x v="43"/>
    <x v="43"/>
    <n v="0"/>
    <s v="Número"/>
    <m/>
    <m/>
    <m/>
    <x v="0"/>
    <x v="0"/>
  </r>
  <r>
    <x v="0"/>
    <x v="5"/>
    <x v="5"/>
    <x v="16"/>
    <x v="16"/>
    <x v="44"/>
    <x v="44"/>
    <n v="6"/>
    <s v="Número"/>
    <n v="6"/>
    <s v="Para el 2019 se cumplió la meta establecida con la postulación de Los conocimientos tradicionales asociados al Barniz de Pasto, Mopa-Mopa (CUAL) cuya decisión de inscripción la tomará la UNESCO en el 2021."/>
    <d v="2019-12-31T15:49:29"/>
    <x v="2"/>
    <x v="1"/>
  </r>
  <r>
    <x v="0"/>
    <x v="5"/>
    <x v="5"/>
    <x v="16"/>
    <x v="16"/>
    <x v="45"/>
    <x v="45"/>
    <n v="1145"/>
    <s v="Número"/>
    <n v="1145"/>
    <s v="A la fecha se han inscrito en la lista representativa  las siguientes manifestaciones y bienes:_x000d__x000a_1. Los conocimientos tradicionales asociados al Barniz de Pasto, Mopa-Mopa.  2. Los Saberes y tradiciones asociadas al Viche - Biche del Pacifico.  _x000d__x000a_3. PES de la manifestación de la Semana Santa de Ciénaga de Oro, Córdoba 4. La pesca artesanal en el río Magdalena.- _x000d__x000a__x000d__x000a_A la fecha se cumple la meta con los  4 Bienes y manifestaciones inscritos en las Listas Representativas de Patrimonio Cultural Inmaterial y de Bienes de Interés Cultural (Unesco y Nacional)."/>
    <d v="2019-12-31T15:50:53"/>
    <x v="2"/>
    <x v="1"/>
  </r>
  <r>
    <x v="1"/>
    <x v="5"/>
    <x v="5"/>
    <x v="16"/>
    <x v="16"/>
    <x v="46"/>
    <x v="46"/>
    <n v="2"/>
    <s v="Número"/>
    <n v="2"/>
    <s v="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
    <d v="2019-12-31T10:16:36"/>
    <x v="2"/>
    <x v="1"/>
  </r>
  <r>
    <x v="15"/>
    <x v="5"/>
    <x v="5"/>
    <x v="17"/>
    <x v="17"/>
    <x v="47"/>
    <x v="47"/>
    <n v="12"/>
    <s v="Número"/>
    <n v="12"/>
    <s v="El avance en el Sistema Integrado de Conservación y Restauración (SICRE) se continua realizó en todos los Museos del Ministerio de Cultura de manera permanente para mantener adecuadamente el patrimonio colombiano."/>
    <d v="2019-07-08T11:45:43"/>
    <x v="2"/>
    <x v="0"/>
  </r>
  <r>
    <x v="5"/>
    <x v="5"/>
    <x v="5"/>
    <x v="18"/>
    <x v="18"/>
    <x v="48"/>
    <x v="48"/>
    <n v="100"/>
    <s v="Número"/>
    <n v="100"/>
    <s v="Al cierre de la vigencia 2019 se formularon y ejecutaron la totalidad de los eventos conmemorativos al bicentenario. "/>
    <d v="2019-12-31T17:27:30"/>
    <x v="2"/>
    <x v="0"/>
  </r>
  <r>
    <x v="1"/>
    <x v="5"/>
    <x v="5"/>
    <x v="18"/>
    <x v="18"/>
    <x v="49"/>
    <x v="49"/>
    <n v="800000"/>
    <s v="Número"/>
    <n v="800000"/>
    <s v="Se entregaron 800.000 ejemplares de los dos títulos de &quot;Historias de la historia de Colombia&quot;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
    <d v="2019-12-31T10:18:19"/>
    <x v="2"/>
    <x v="0"/>
  </r>
  <r>
    <x v="0"/>
    <x v="5"/>
    <x v="5"/>
    <x v="19"/>
    <x v="19"/>
    <x v="50"/>
    <x v="50"/>
    <n v="11"/>
    <s v="Número"/>
    <n v="11"/>
    <s v="Se creó la escuela taller en villa del rosario y se formuló el proceso de formacion en jardineria con el apoyo de la escuela talle de cali. _x000d__x000a__x000d__x000a_Con esta creación se cumple la meta establecida para el 2019."/>
    <d v="2019-12-31T15:42:05"/>
    <x v="2"/>
    <x v="0"/>
  </r>
  <r>
    <x v="0"/>
    <x v="5"/>
    <x v="5"/>
    <x v="19"/>
    <x v="19"/>
    <x v="51"/>
    <x v="51"/>
    <n v="21"/>
    <s v="Número"/>
    <n v="21"/>
    <s v="En el 2019 se implementaron los  21 talleres escuela asi:_x000d__x000a_1.Taller Escuela en Lutheria en Carmelo- Choco_x000d__x000a_2.Taller Escuela en madera jose felix en Quibdo- Choco _x000d__x000a_3.Taller Escuela en Cantos de llano - Arauca _x000d__x000a_4.Taller Escuela Cantos de llano - Meta _x000d__x000a_5.Taller Escuela en carpinteria en Tunja_x000d__x000a_6.Taller Escuela en linotipía  en Tunja_x000d__x000a_7.Taller Escuela en tipos de madera en Tunja  _x000d__x000a_8.Taller Escuela en cestería en Puerto Nariño- Amazonas _x000d__x000a_9.Taller Escuela en ebanisteria en Puerto Nariño-Amazonas. _x000d__x000a_10.Taller Escuela en atarrayas tejidas a mano en la montañita en caqueta. _x000d__x000a_11.Taller Escuela en producción grafica  en Cali- valle del Cauca. _x000d__x000a_12.Taller Escuela en Violines Caucanos en Patia- Cauca. _x000d__x000a_13.Taller Escuela en marimba de chonta en Guapi  Cauca.  _x000d__x000a_14.Taller Escuela en viche  en Tumaco. _x000d__x000a_15.Taller Escuela en tejido telar vertical  en san Jacinto Bolivar _x000d__x000a_Se implementaron  seis (6) talleres escuela en oficios tradicionales en Guapi, Timbiqui, Lopez de Micay,Villa Garzon,  Puerto Asis,Tumaco"/>
    <d v="2019-12-31T15:44:02"/>
    <x v="2"/>
    <x v="1"/>
  </r>
  <r>
    <x v="0"/>
    <x v="5"/>
    <x v="5"/>
    <x v="20"/>
    <x v="20"/>
    <x v="52"/>
    <x v="52"/>
    <n v="55"/>
    <s v="Número"/>
    <n v="55"/>
    <s v="El 7 de noviembre se presentó ante Consejo Nacional de Patrimonio Cultural, el Plan Especial de Manejo y Protección - PEMP de Concepción en Antioquia, el cual tuvo concepto favorable. Actualmente, se encuentra en elaboración el borrador de la resolución de aprobación._x000d__x000a__x000d__x000a_El 6 de diciembre se presentó ante el Consejo Nacional de Patrimonio Cultural el PEMP de Mongui en Boyacá, el cual tuvo concepto favorable. Actualmente, se encuentra en elaboración el borrador de la resolución de aprobación. _x000d__x000a__x000d__x000a_Cumpliendo así con la meta establecida para la vigencia."/>
    <d v="2019-12-31T15:55:23"/>
    <x v="2"/>
    <x v="1"/>
  </r>
  <r>
    <x v="0"/>
    <x v="5"/>
    <x v="5"/>
    <x v="20"/>
    <x v="20"/>
    <x v="53"/>
    <x v="53"/>
    <n v="67"/>
    <s v="Número"/>
    <n v="67"/>
    <s v="En la vigencia 2019 se intervinieron 6 obras las cuales se relacionan a continuación:_x000d__x000a_1. Intervención de la Hacienda Cañas Gordas (100%) _x000d__x000a_2. Intervención al Monumento Los Lanceros de Rondón Pantano de Vargas, Paipa Boyacá (100%)._x000d__x000a_3. Restauración de los monumentos del Puente de Boyacá: El Obelisco y el Monumento al Libertador (100%) _x000d__x000a_4. Restauración de la capilla de Nuestra Señora de las Mercedes en el Centro Histórico de Salamina Caldas (100%)._x000d__x000a_5. Casa Eduardo Santos, Tunja Boyacá (100%)._x000d__x000a_6. Restauración integral de las ruinas del inmueble ubicado en la carrera 7 n°. 6B-30 /fragmentos (100%)._x000d__x000a_Cumpliendo así con la meta establecida para la vigencia."/>
    <d v="2019-12-31T15:57:14"/>
    <x v="2"/>
    <x v="1"/>
  </r>
  <r>
    <x v="12"/>
    <x v="6"/>
    <x v="6"/>
    <x v="21"/>
    <x v="21"/>
    <x v="54"/>
    <x v="54"/>
    <n v="150"/>
    <s v="Número"/>
    <n v="150"/>
    <s v="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_x000a_Cumpliendo con el indicador en un 100%."/>
    <d v="2019-12-31T11:12:31"/>
    <x v="2"/>
    <x v="1"/>
  </r>
  <r>
    <x v="15"/>
    <x v="6"/>
    <x v="6"/>
    <x v="21"/>
    <x v="21"/>
    <x v="55"/>
    <x v="55"/>
    <n v="8"/>
    <s v="Número"/>
    <n v="8"/>
    <s v="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_x000a_Por otra parte se acordó con las bibliotecas públicas de Susa y  Baranoa la utilización de la exposición, la sala y la maleta viajera a partir de noviembre hasta el año 2020."/>
    <d v="2019-07-08T11:48:18"/>
    <x v="2"/>
    <x v="1"/>
  </r>
  <r>
    <x v="16"/>
    <x v="6"/>
    <x v="6"/>
    <x v="22"/>
    <x v="22"/>
    <x v="56"/>
    <x v="56"/>
    <n v="4350"/>
    <s v="Número"/>
    <n v="4350"/>
    <s v="Con corte a Diciembre 31 de 2019, se apoyaron a través del PNCC 4.350 proyectos y actividades culturales. De los 4.350 proyectos y actividades culturales:_x000d__x000a_* 2.138 se apoyaron mediante convocatoria pública por las siguientes líneas de acción: _x000d__x000a_L1 Leer es mi cuento, 72 proyectos; _x000d__x000a_L2 Actividades artísticas y culturales de duración limitada, 773 proyectos;_x000d__x000a_L3 Fortalecimiento de espacios culturales, 205 proyectos;_x000d__x000a_L4 Programas de formación artística y cultural, 742 proyectos; _x000d__x000a_L5 Emprendimiento cultural, 53 proyectos;_x000d__x000a_L6 Circulación artística a escala nacional, 72 proyectos; _x000d__x000a_L7 Fortalecimiento cultural a contextos poblacionales específicos, 175 proyectos y,_x000d__x000a_L8 Igualdad de oportunidades culturales para la población en situación de discapacidad, 46 proyectos._x000d__x000a_* 100 Salas concertadas_x000d__x000a_* y 62 proyectos y actividades artísticas, en: Ant. 9, Atlan. 1, San Andrés 1,  Btá. 14, Bol. 3, Cal. 2, Cau. 1, Cho. 2, Cund. 3, Huila 4, Internal. 1, Nal. 7, Nariño 1, Nte. Sant. 1, Sant. 2, Tol. 1 y Valle 9._x000d__x000a_* 2.050 corresponden a la línea base del indicador."/>
    <d v="2019-12-31T14:50:28"/>
    <x v="2"/>
    <x v="1"/>
  </r>
  <r>
    <x v="16"/>
    <x v="6"/>
    <x v="6"/>
    <x v="22"/>
    <x v="22"/>
    <x v="57"/>
    <x v="57"/>
    <n v="20"/>
    <s v="Número"/>
    <n v="20"/>
    <s v="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_x000a__x000d__x000a_Dirección de Artes: 316_x000d__x000a_Dirección de Cinematografía: 10_x000d__x000a_Dirección de Patrimonio: 13_x000d__x000a_Dirección de Poblaciones: 13_x000d__x000a_Dirección de Comunicaciones: 12_x000d__x000a_Dirección de Fomento Regional: 59_x000d__x000a_Museo Nacional: 5_x000d__x000a__x000d__x000a_Para un total de: 428"/>
    <d v="2019-12-31T15:04:30"/>
    <x v="2"/>
    <x v="0"/>
  </r>
  <r>
    <x v="17"/>
    <x v="6"/>
    <x v="6"/>
    <x v="22"/>
    <x v="22"/>
    <x v="58"/>
    <x v="58"/>
    <n v="1945"/>
    <s v="Número"/>
    <n v="1801"/>
    <s v="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_x000a_Dado que hubo convocatorias declaradas desiertas, por ausencia de proponentes, por incumplimiento de requisitos y la no delegación de ganadores suplentes; no fue posible cumplir con la meta establecida para el año 2019, quedando pendiente por otorgar 144 estímulos (meta rezagada)."/>
    <d v="2019-12-31T11:46:03"/>
    <x v="20"/>
    <x v="1"/>
  </r>
  <r>
    <x v="17"/>
    <x v="6"/>
    <x v="6"/>
    <x v="22"/>
    <x v="22"/>
    <x v="59"/>
    <x v="59"/>
    <n v="100"/>
    <s v="Número"/>
    <n v="102"/>
    <s v="Al cierre de la vigencia 2019, el número de estímulos otorgados por el PNE, priorizados con seguimiento fue de 102."/>
    <d v="2019-12-31T11:47:12"/>
    <x v="21"/>
    <x v="0"/>
  </r>
  <r>
    <x v="0"/>
    <x v="6"/>
    <x v="6"/>
    <x v="23"/>
    <x v="23"/>
    <x v="60"/>
    <x v="60"/>
    <n v="1"/>
    <s v="Número"/>
    <n v="1"/>
    <s v="Para el 2019, se creó la escuela taller naranja y va a estar ubicada en cartagena bolívar quien se encuentra adelantando los procedimientos para la comercializacion con las demas escuelas taller._x000d__x000a_Con esta creación se cumple la meta establecida para el 2019"/>
    <d v="2019-12-31T16:00:49"/>
    <x v="2"/>
    <x v="0"/>
  </r>
  <r>
    <x v="0"/>
    <x v="6"/>
    <x v="6"/>
    <x v="23"/>
    <x v="23"/>
    <x v="61"/>
    <x v="61"/>
    <n v="1"/>
    <s v="Número"/>
    <n v="1"/>
    <s v="En el marco del mes de diciembre se realizaron las siguientes actividades: _x000d__x000a__x000d__x000a_-   En el Baluarte de San José se desarrollaron talleres para los aprendices de cocinas de la Escuela Taller, con chefs invitados sobre cocina internacional, y con matronas sobre cocina tradicional. _x000d__x000a__x000d__x000a_Con el desarrollo de la unidad de negocio de cocinas tradicionales internacionales en el baluarte de san jose, se cumple con la meta establecida para el 2019."/>
    <d v="2019-12-31T16:04:00"/>
    <x v="2"/>
    <x v="0"/>
  </r>
  <r>
    <x v="3"/>
    <x v="6"/>
    <x v="6"/>
    <x v="23"/>
    <x v="23"/>
    <x v="62"/>
    <x v="62"/>
    <n v="60"/>
    <s v="Número"/>
    <n v="60"/>
    <s v="El 23 de diciembre finalizan las actividades relacionadas con el convenio 2981-19 con la Corporación Interactuar y se entregan los siguientes productos:_x000d__x000a_- Programa para el fortalecimiento de habilidades gerenciales de emprendedores culturales diseñado_x000d__x000a_- Caracterización de los emprendedores participantes en la implementación del programa._x000d__x000a_-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_x000a_-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_x000a__x000d__x000a_Con lo anterior se realiza la liquidación del convenio beneficiando a un total de 60 participantes en materia de asistencia técnica"/>
    <d v="2019-12-31T15:49:15"/>
    <x v="2"/>
    <x v="0"/>
  </r>
  <r>
    <x v="3"/>
    <x v="6"/>
    <x v="6"/>
    <x v="23"/>
    <x v="23"/>
    <x v="63"/>
    <x v="63"/>
    <n v="50"/>
    <s v="Número"/>
    <n v="373"/>
    <s v=" A 31 de octubre se crearon 498 usuarios en la plataforma economianaranja.gov.co, de los cuales 339 enviaron la _x000d__x000a_1. A 31 de octubre se crearon 498 usuarios en la plataforma www.,economianaranja.gov.co, de los cuales 339 enviaron la documentación necesaria para aplicar al beneficio de rentas exentas por siete años. A 24 de diciembre se evaluaron 339 proyectos. _x000d__x000a_Hasta el momento, 24/12/2019, se han atendido las siguientes solicitudes con relación al Beneficio de Rentas Exentas:_x000d__x000a_en info-economianaranja.gov.co:  10 consultas_x000d__x000a_Vía telefónica: 250_x000d__x000a_PQR: 0_x000d__x000a_Presencial: 2_x000d__x000a__x000d__x000a_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_x000a__x000d__x000a_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_x000a__x000d__x000a_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
    <d v="2019-12-31T15:49:25"/>
    <x v="22"/>
    <x v="0"/>
  </r>
  <r>
    <x v="18"/>
    <x v="7"/>
    <x v="7"/>
    <x v="24"/>
    <x v="24"/>
    <x v="64"/>
    <x v="64"/>
    <n v="60"/>
    <s v="Número"/>
    <n v="60"/>
    <s v="Se realizo un diagnostico por cada Subsistemas para ver su avance con respectos a las normas que los rigen encontrando el siguiente estado:_x000d__x000a_•_x0009_Sistema de Gestión de Calidad ISO 9001:2015: 100%_x000d__x000a_•_x0009_Sistema de Gestión Ambiental ISO 14001:2015: 74%_x000d__x000a_•_x0009_Sistema de Gestión Seguridad de la Información ISO 27001:2013: 57% Controles: 47%_x000d__x000a_•_x0009_Sistema de Gestión Salud y Seguridad en el Trabajo Dec.1072 Resol. 0312: 85%_x000d__x000a__x000d__x000a__x000d__x000a_Con base en este esquema se estableció un plan  de integración el cual se encuentra en un 60% de ejecución de acuerdo con los diagnósticos de cada subsistema y las actividades planificadas para cada uno de los mismos a 31 de diciembre de 2019._x000d__x000a__x000d__x000a__x000d__x000a_"/>
    <d v="2019-12-31T18:36:26"/>
    <x v="2"/>
    <x v="0"/>
  </r>
  <r>
    <x v="18"/>
    <x v="7"/>
    <x v="7"/>
    <x v="25"/>
    <x v="25"/>
    <x v="65"/>
    <x v="65"/>
    <n v="43"/>
    <s v="Número"/>
    <n v="43"/>
    <s v="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_x000a__x000d__x000a_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_x000a_"/>
    <d v="2019-12-31T18:38:12"/>
    <x v="2"/>
    <x v="0"/>
  </r>
  <r>
    <x v="19"/>
    <x v="7"/>
    <x v="7"/>
    <x v="26"/>
    <x v="26"/>
    <x v="66"/>
    <x v="66"/>
    <n v="100"/>
    <s v="Número"/>
    <n v="99"/>
    <s v="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
    <d v="2019-10-22T15:21:56"/>
    <x v="23"/>
    <x v="0"/>
  </r>
  <r>
    <x v="20"/>
    <x v="7"/>
    <x v="7"/>
    <x v="27"/>
    <x v="27"/>
    <x v="67"/>
    <x v="67"/>
    <n v="91"/>
    <s v="Porcentaje"/>
    <n v="91"/>
    <s v="El Ministerio cuenta con los equipos apropiados para realizar sus actividades "/>
    <d v="2019-11-05T16:42:35"/>
    <x v="2"/>
    <x v="0"/>
  </r>
  <r>
    <x v="4"/>
    <x v="7"/>
    <x v="7"/>
    <x v="28"/>
    <x v="28"/>
    <x v="68"/>
    <x v="68"/>
    <n v="78"/>
    <s v="Porcentaje"/>
    <n v="89.66"/>
    <s v="El porcentaje corresponde a 29 decisiones de las cuales 26 han sido a favor de la entidad y 3 en contra. "/>
    <d v="2019-12-31T10:48:49"/>
    <x v="24"/>
    <x v="0"/>
  </r>
  <r>
    <x v="21"/>
    <x v="7"/>
    <x v="7"/>
    <x v="29"/>
    <x v="29"/>
    <x v="69"/>
    <x v="69"/>
    <n v="2"/>
    <s v="Número"/>
    <n v="2"/>
    <s v="El Ministerio de Cultura cuenta con con los siguientes instrumentos archivísticos actualizados y publicados en la página web de la entidad: Programa de Gestión Documental  y Banco Terminológico de Series y Subseries Documentales."/>
    <d v="2019-12-31T11:03:17"/>
    <x v="2"/>
    <x v="0"/>
  </r>
  <r>
    <x v="18"/>
    <x v="7"/>
    <x v="7"/>
    <x v="30"/>
    <x v="30"/>
    <x v="70"/>
    <x v="70"/>
    <n v="100"/>
    <s v="Número"/>
    <n v="100"/>
    <s v="Se realizo el seguimiento y monitoreo de las actividades establecidas en el Plan Anticorrupción y de Atención al ciudadano, a través del registro de los avances a 31 de diciembre de los cinco componentes de acuerdo con la evidencia suministrada por los responsables._x000d__x000a_En el seguimiento realizado se pudo evidenciar el siguiente avance en cada uno de los componentes: _x000d__x000a_1._x0009_Mapa de Riesgos de Corrupción 100%_x000d__x000a_2._x0009_Estrategias de Racionalización 58%_x000d__x000a_3._x0009_Rendición de Cuentas en 100%_x000d__x000a_4._x0009_Servicio al ciudadano en un 83% _x000d__x000a_5._x0009_Transparencia. 100%_x000d__x000a__x000d__x000a_Esta información se envió a la Oficina de Control Interno para su evaluación y publicación. _x000d__x000a_"/>
    <d v="2019-12-31T18:32:16"/>
    <x v="2"/>
    <x v="0"/>
  </r>
  <r>
    <x v="22"/>
    <x v="7"/>
    <x v="7"/>
    <x v="31"/>
    <x v="31"/>
    <x v="71"/>
    <x v="71"/>
    <n v="90"/>
    <s v="Porcentaje"/>
    <n v="94"/>
    <s v="Se ejecutaron cuarenta y siete (47) eventos de formación de los cuarenta y cinco (45) que estaban programados dentro del Plan Institucional de Capacitación para la presente vigencia. _x000d__x000a__x000d__x000a_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
    <d v="2019-12-31T16:39:27"/>
    <x v="25"/>
    <x v="0"/>
  </r>
  <r>
    <x v="22"/>
    <x v="7"/>
    <x v="7"/>
    <x v="31"/>
    <x v="31"/>
    <x v="72"/>
    <x v="72"/>
    <n v="80"/>
    <s v="Número"/>
    <n v="94"/>
    <s v="El 94% de los participantes califico en nivel alto y muy alto los procesos de formación ejecutados y evaluados a la fecha de corte."/>
    <d v="2019-12-31T16:43:17"/>
    <x v="26"/>
    <x v="0"/>
  </r>
  <r>
    <x v="23"/>
    <x v="7"/>
    <x v="7"/>
    <x v="32"/>
    <x v="32"/>
    <x v="73"/>
    <x v="73"/>
    <n v="90.8"/>
    <s v="Porcentaje"/>
    <n v="96"/>
    <s v="Se toma la información del informe de ejecución presupuestal generado en el Sistema de Información Financiera SIIF con corte a 31 de diciembre"/>
    <d v="2019-12-31T16:02:35"/>
    <x v="27"/>
    <x v="0"/>
  </r>
  <r>
    <x v="18"/>
    <x v="7"/>
    <x v="7"/>
    <x v="32"/>
    <x v="32"/>
    <x v="74"/>
    <x v="74"/>
    <n v="100"/>
    <s v="Número"/>
    <n v="100"/>
    <s v="Se realizó el 100% del seguimiento al plan, con el reportes de cierre de ejecución de las metas 2019 del Pla Estrategico institucional."/>
    <d v="2019-12-31T12:05:08"/>
    <x v="2"/>
    <x v="0"/>
  </r>
  <r>
    <x v="24"/>
    <x v="7"/>
    <x v="7"/>
    <x v="32"/>
    <x v="32"/>
    <x v="75"/>
    <x v="75"/>
    <n v="10"/>
    <s v="Porcentaje"/>
    <n v="9"/>
    <s v="El porcentaje de reducción en gastos de logística va en 2.53%, tiquetes el 5.53% y el de viáticos el 20%."/>
    <d v="2019-10-30T15:11:09"/>
    <x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8BFA13-74D8-4B01-B1A7-357FC7BBE1F7}" name="TablaDinámica2" cacheId="0" applyNumberFormats="0" applyBorderFormats="0" applyFontFormats="0" applyPatternFormats="0" applyAlignmentFormats="0" applyWidthHeightFormats="1" dataCaption="Valores" missingCaption="0" updatedVersion="6" minRefreshableVersion="3" itemPrintTitles="1" createdVersion="6" indent="0" compact="0" compactData="0" multipleFieldFilters="0">
  <location ref="A1:G78" firstHeaderRow="0" firstDataRow="1" firstDataCol="4"/>
  <pivotFields count="14">
    <pivotField axis="axisRow" compact="0" outline="0" subtotalTop="0" showAll="0" defaultSubtotal="0">
      <items count="25">
        <item x="12"/>
        <item x="1"/>
        <item x="8"/>
        <item x="9"/>
        <item x="6"/>
        <item x="0"/>
        <item x="2"/>
        <item x="5"/>
        <item x="3"/>
        <item x="20"/>
        <item x="7"/>
        <item x="21"/>
        <item x="23"/>
        <item x="22"/>
        <item x="14"/>
        <item x="13"/>
        <item x="11"/>
        <item x="16"/>
        <item x="17"/>
        <item x="15"/>
        <item x="18"/>
        <item x="4"/>
        <item x="19"/>
        <item x="24"/>
        <item x="10"/>
      </items>
    </pivotField>
    <pivotField axis="axisRow" compact="0" outline="0" subtotalTop="0" showAll="0" defaultSubtotal="0">
      <items count="8">
        <item x="0"/>
        <item x="1"/>
        <item x="2"/>
        <item x="3"/>
        <item x="4"/>
        <item x="5"/>
        <item x="6"/>
        <item x="7"/>
      </items>
    </pivotField>
    <pivotField compact="0" outline="0" subtotalTop="0" showAll="0" defaultSubtotal="0">
      <items count="8">
        <item x="2"/>
        <item x="3"/>
        <item x="0"/>
        <item x="7"/>
        <item x="4"/>
        <item x="5"/>
        <item x="6"/>
        <item x="1"/>
      </items>
    </pivotField>
    <pivotField axis="axisRow" compact="0" outline="0" subtotalTop="0" showAll="0" defaultSubtotal="0">
      <items count="33">
        <item x="1"/>
        <item x="0"/>
        <item x="2"/>
        <item x="4"/>
        <item x="3"/>
        <item x="6"/>
        <item x="7"/>
        <item x="5"/>
        <item x="11"/>
        <item x="8"/>
        <item x="10"/>
        <item x="9"/>
        <item x="12"/>
        <item x="13"/>
        <item x="15"/>
        <item x="14"/>
        <item x="19"/>
        <item x="16"/>
        <item x="20"/>
        <item x="17"/>
        <item x="22"/>
        <item x="23"/>
        <item x="18"/>
        <item x="21"/>
        <item x="32"/>
        <item x="25"/>
        <item x="24"/>
        <item x="26"/>
        <item x="30"/>
        <item x="31"/>
        <item x="27"/>
        <item x="29"/>
        <item x="28"/>
      </items>
    </pivotField>
    <pivotField compact="0" outline="0" subtotalTop="0" showAll="0" defaultSubtotal="0">
      <items count="33">
        <item x="24"/>
        <item x="25"/>
        <item x="3"/>
        <item x="14"/>
        <item x="15"/>
        <item x="8"/>
        <item x="0"/>
        <item x="1"/>
        <item x="26"/>
        <item x="27"/>
        <item x="16"/>
        <item x="4"/>
        <item x="28"/>
        <item x="29"/>
        <item x="30"/>
        <item x="31"/>
        <item x="5"/>
        <item x="6"/>
        <item x="22"/>
        <item x="17"/>
        <item x="23"/>
        <item x="9"/>
        <item x="10"/>
        <item x="2"/>
        <item x="18"/>
        <item x="11"/>
        <item x="32"/>
        <item x="19"/>
        <item x="20"/>
        <item x="21"/>
        <item x="7"/>
        <item x="12"/>
        <item x="13"/>
      </items>
    </pivotField>
    <pivotField axis="axisRow" compact="0" outline="0" subtotalTop="0" showAll="0" defaultSubtotal="0">
      <items count="76">
        <item x="5"/>
        <item x="6"/>
        <item x="0"/>
        <item x="1"/>
        <item x="2"/>
        <item x="3"/>
        <item x="4"/>
        <item x="8"/>
        <item x="10"/>
        <item x="11"/>
        <item x="12"/>
        <item x="9"/>
        <item x="14"/>
        <item x="15"/>
        <item x="17"/>
        <item x="18"/>
        <item x="13"/>
        <item x="29"/>
        <item x="30"/>
        <item x="31"/>
        <item x="32"/>
        <item x="33"/>
        <item x="19"/>
        <item x="20"/>
        <item x="21"/>
        <item x="22"/>
        <item x="23"/>
        <item x="28"/>
        <item x="25"/>
        <item x="26"/>
        <item x="27"/>
        <item x="34"/>
        <item x="35"/>
        <item x="36"/>
        <item x="40"/>
        <item x="41"/>
        <item x="42"/>
        <item x="37"/>
        <item x="50"/>
        <item x="51"/>
        <item x="44"/>
        <item x="45"/>
        <item x="46"/>
        <item x="52"/>
        <item x="53"/>
        <item x="47"/>
        <item x="56"/>
        <item x="57"/>
        <item x="58"/>
        <item x="59"/>
        <item x="60"/>
        <item x="61"/>
        <item x="62"/>
        <item x="54"/>
        <item x="55"/>
        <item x="73"/>
        <item x="74"/>
        <item x="75"/>
        <item x="70"/>
        <item x="64"/>
        <item x="66"/>
        <item x="65"/>
        <item x="71"/>
        <item x="72"/>
        <item x="67"/>
        <item x="69"/>
        <item x="68"/>
        <item x="16"/>
        <item x="38"/>
        <item x="48"/>
        <item x="7"/>
        <item x="63"/>
        <item x="24"/>
        <item x="43"/>
        <item x="39"/>
        <item x="49"/>
      </items>
    </pivotField>
    <pivotField compact="0" outline="0" subtotalTop="0" showAll="0" defaultSubtotal="0">
      <items count="76">
        <item x="18"/>
        <item x="54"/>
        <item x="52"/>
        <item x="67"/>
        <item x="38"/>
        <item x="37"/>
        <item x="23"/>
        <item x="15"/>
        <item x="26"/>
        <item x="11"/>
        <item x="9"/>
        <item x="66"/>
        <item x="41"/>
        <item x="4"/>
        <item x="49"/>
        <item x="45"/>
        <item x="62"/>
        <item x="63"/>
        <item x="10"/>
        <item x="33"/>
        <item x="12"/>
        <item x="60"/>
        <item x="50"/>
        <item x="42"/>
        <item x="58"/>
        <item x="59"/>
        <item x="27"/>
        <item x="40"/>
        <item x="6"/>
        <item x="69"/>
        <item x="34"/>
        <item x="31"/>
        <item x="44"/>
        <item x="7"/>
        <item x="13"/>
        <item x="22"/>
        <item x="14"/>
        <item x="43"/>
        <item x="21"/>
        <item x="71"/>
        <item x="65"/>
        <item x="64"/>
        <item x="72"/>
        <item x="25"/>
        <item x="39"/>
        <item x="20"/>
        <item x="16"/>
        <item x="24"/>
        <item x="1"/>
        <item x="3"/>
        <item x="47"/>
        <item x="48"/>
        <item x="2"/>
        <item x="73"/>
        <item x="68"/>
        <item x="75"/>
        <item x="29"/>
        <item x="30"/>
        <item x="5"/>
        <item x="57"/>
        <item x="36"/>
        <item x="56"/>
        <item x="46"/>
        <item x="8"/>
        <item x="51"/>
        <item x="0"/>
        <item x="61"/>
        <item x="32"/>
        <item x="35"/>
        <item x="28"/>
        <item x="17"/>
        <item x="19"/>
        <item x="53"/>
        <item x="55"/>
        <item x="70"/>
        <item x="74"/>
      </items>
    </pivotField>
    <pivotField dataField="1" compact="0" numFmtId="3" outline="0" subtotalTop="0" multipleItemSelectionAllowed="1"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dataField="1" compact="0" numFmtId="9" outline="0" subtotalTop="0" multipleItemSelectionAllowed="1" showAll="0" defaultSubtotal="0"/>
    <pivotField compact="0" outline="0" subtotalTop="0" showAll="0" defaultSubtotal="0">
      <items count="2">
        <item x="1"/>
        <item x="0"/>
      </items>
    </pivotField>
  </pivotFields>
  <rowFields count="4">
    <field x="1"/>
    <field x="3"/>
    <field x="5"/>
    <field x="0"/>
  </rowFields>
  <rowItems count="77">
    <i>
      <x/>
      <x/>
      <x/>
      <x v="21"/>
    </i>
    <i r="2">
      <x v="1"/>
      <x v="21"/>
    </i>
    <i r="2">
      <x v="70"/>
      <x v="8"/>
    </i>
    <i r="1">
      <x v="1"/>
      <x v="2"/>
      <x v="5"/>
    </i>
    <i r="2">
      <x v="3"/>
      <x v="5"/>
    </i>
    <i r="2">
      <x v="4"/>
      <x v="1"/>
    </i>
    <i r="2">
      <x v="5"/>
      <x v="6"/>
    </i>
    <i r="2">
      <x v="6"/>
      <x v="8"/>
    </i>
    <i r="1">
      <x v="2"/>
      <x v="7"/>
      <x v="8"/>
    </i>
    <i>
      <x v="1"/>
      <x v="3"/>
      <x v="8"/>
      <x v="4"/>
    </i>
    <i r="2">
      <x v="9"/>
      <x v="4"/>
    </i>
    <i r="2">
      <x v="10"/>
      <x v="4"/>
    </i>
    <i r="1">
      <x v="4"/>
      <x v="11"/>
      <x v="7"/>
    </i>
    <i r="1">
      <x v="5"/>
      <x v="12"/>
      <x v="10"/>
    </i>
    <i r="2">
      <x v="13"/>
      <x v="10"/>
    </i>
    <i r="2">
      <x v="67"/>
      <x v="7"/>
    </i>
    <i r="1">
      <x v="6"/>
      <x v="14"/>
      <x v="8"/>
    </i>
    <i r="2">
      <x v="15"/>
      <x v="8"/>
    </i>
    <i r="1">
      <x v="7"/>
      <x v="16"/>
      <x v="6"/>
    </i>
    <i>
      <x v="2"/>
      <x v="8"/>
      <x v="17"/>
      <x/>
    </i>
    <i r="2">
      <x v="18"/>
      <x/>
    </i>
    <i r="2">
      <x v="19"/>
      <x/>
    </i>
    <i r="2">
      <x v="20"/>
      <x v="1"/>
    </i>
    <i r="2">
      <x v="21"/>
      <x/>
    </i>
    <i r="1">
      <x v="9"/>
      <x v="22"/>
      <x v="5"/>
    </i>
    <i r="2">
      <x v="23"/>
      <x v="1"/>
    </i>
    <i r="2">
      <x v="24"/>
      <x v="1"/>
    </i>
    <i r="2">
      <x v="25"/>
      <x v="2"/>
    </i>
    <i r="2">
      <x v="26"/>
      <x v="3"/>
    </i>
    <i r="2">
      <x v="72"/>
      <x v="7"/>
    </i>
    <i r="1">
      <x v="10"/>
      <x v="27"/>
      <x v="2"/>
    </i>
    <i r="1">
      <x v="11"/>
      <x v="28"/>
      <x v="3"/>
    </i>
    <i r="2">
      <x v="29"/>
      <x v="24"/>
    </i>
    <i r="2">
      <x v="30"/>
      <x v="16"/>
    </i>
    <i>
      <x v="3"/>
      <x v="12"/>
      <x v="31"/>
      <x v="8"/>
    </i>
    <i r="1">
      <x v="13"/>
      <x v="32"/>
      <x v="15"/>
    </i>
    <i r="2">
      <x v="33"/>
      <x v="4"/>
    </i>
    <i>
      <x v="4"/>
      <x v="14"/>
      <x v="34"/>
      <x v="14"/>
    </i>
    <i r="2">
      <x v="35"/>
      <x v="19"/>
    </i>
    <i r="2">
      <x v="36"/>
      <x v="19"/>
    </i>
    <i r="2">
      <x v="73"/>
      <x v="7"/>
    </i>
    <i r="1">
      <x v="15"/>
      <x v="37"/>
      <x v="1"/>
    </i>
    <i r="2">
      <x v="68"/>
      <x v="7"/>
    </i>
    <i r="2">
      <x v="74"/>
      <x v="1"/>
    </i>
    <i>
      <x v="5"/>
      <x v="16"/>
      <x v="38"/>
      <x v="5"/>
    </i>
    <i r="2">
      <x v="39"/>
      <x v="5"/>
    </i>
    <i r="1">
      <x v="17"/>
      <x v="40"/>
      <x v="5"/>
    </i>
    <i r="2">
      <x v="41"/>
      <x v="5"/>
    </i>
    <i r="2">
      <x v="42"/>
      <x v="1"/>
    </i>
    <i r="1">
      <x v="18"/>
      <x v="43"/>
      <x v="5"/>
    </i>
    <i r="2">
      <x v="44"/>
      <x v="5"/>
    </i>
    <i r="1">
      <x v="19"/>
      <x v="45"/>
      <x v="19"/>
    </i>
    <i r="1">
      <x v="22"/>
      <x v="69"/>
      <x v="7"/>
    </i>
    <i r="2">
      <x v="75"/>
      <x v="1"/>
    </i>
    <i>
      <x v="6"/>
      <x v="20"/>
      <x v="46"/>
      <x v="17"/>
    </i>
    <i r="2">
      <x v="47"/>
      <x v="17"/>
    </i>
    <i r="2">
      <x v="48"/>
      <x v="18"/>
    </i>
    <i r="2">
      <x v="49"/>
      <x v="18"/>
    </i>
    <i r="1">
      <x v="21"/>
      <x v="50"/>
      <x v="5"/>
    </i>
    <i r="2">
      <x v="51"/>
      <x v="5"/>
    </i>
    <i r="2">
      <x v="52"/>
      <x v="8"/>
    </i>
    <i r="2">
      <x v="71"/>
      <x v="8"/>
    </i>
    <i r="1">
      <x v="23"/>
      <x v="53"/>
      <x/>
    </i>
    <i r="2">
      <x v="54"/>
      <x v="19"/>
    </i>
    <i>
      <x v="7"/>
      <x v="24"/>
      <x v="55"/>
      <x v="12"/>
    </i>
    <i r="2">
      <x v="56"/>
      <x v="20"/>
    </i>
    <i r="2">
      <x v="57"/>
      <x v="23"/>
    </i>
    <i r="1">
      <x v="25"/>
      <x v="61"/>
      <x v="20"/>
    </i>
    <i r="1">
      <x v="26"/>
      <x v="59"/>
      <x v="20"/>
    </i>
    <i r="1">
      <x v="27"/>
      <x v="60"/>
      <x v="22"/>
    </i>
    <i r="1">
      <x v="28"/>
      <x v="58"/>
      <x v="20"/>
    </i>
    <i r="1">
      <x v="29"/>
      <x v="62"/>
      <x v="13"/>
    </i>
    <i r="2">
      <x v="63"/>
      <x v="13"/>
    </i>
    <i r="1">
      <x v="30"/>
      <x v="64"/>
      <x v="9"/>
    </i>
    <i r="1">
      <x v="31"/>
      <x v="65"/>
      <x v="11"/>
    </i>
    <i r="1">
      <x v="32"/>
      <x v="66"/>
      <x v="21"/>
    </i>
    <i t="grand">
      <x/>
    </i>
  </rowItems>
  <colFields count="1">
    <field x="-2"/>
  </colFields>
  <colItems count="3">
    <i>
      <x/>
    </i>
    <i i="1">
      <x v="1"/>
    </i>
    <i i="2">
      <x v="2"/>
    </i>
  </colItems>
  <dataFields count="3">
    <dataField name="Meta_19" fld="7" baseField="13" baseItem="0" numFmtId="3"/>
    <dataField name="Avan_19" fld="9" baseField="13" baseItem="0" numFmtId="3"/>
    <dataField name="% Avance" fld="12" subtotal="average" baseField="13" baseItem="0" numFmtId="10"/>
  </dataFields>
  <formats count="32">
    <format dxfId="32">
      <pivotArea outline="0" fieldPosition="0">
        <references count="1">
          <reference field="4294967294" count="1">
            <x v="2"/>
          </reference>
        </references>
      </pivotArea>
    </format>
    <format dxfId="31">
      <pivotArea outline="0" fieldPosition="0">
        <references count="1">
          <reference field="4294967294" count="1">
            <x v="0"/>
          </reference>
        </references>
      </pivotArea>
    </format>
    <format dxfId="30">
      <pivotArea outline="0" fieldPosition="0">
        <references count="1">
          <reference field="4294967294" count="1">
            <x v="1"/>
          </reference>
        </references>
      </pivotArea>
    </format>
    <format dxfId="29">
      <pivotArea field="13" type="button" dataOnly="0" labelOnly="1" outline="0"/>
    </format>
    <format dxfId="28">
      <pivotArea dataOnly="0" labelOnly="1" outline="0" fieldPosition="0">
        <references count="1">
          <reference field="0" count="1" defaultSubtotal="1">
            <x v="0"/>
          </reference>
        </references>
      </pivotArea>
    </format>
    <format dxfId="27">
      <pivotArea dataOnly="0" labelOnly="1" outline="0" fieldPosition="0">
        <references count="1">
          <reference field="0" count="1" defaultSubtotal="1">
            <x v="1"/>
          </reference>
        </references>
      </pivotArea>
    </format>
    <format dxfId="26">
      <pivotArea dataOnly="0" labelOnly="1" outline="0" fieldPosition="0">
        <references count="1">
          <reference field="0" count="1" defaultSubtotal="1">
            <x v="2"/>
          </reference>
        </references>
      </pivotArea>
    </format>
    <format dxfId="25">
      <pivotArea dataOnly="0" labelOnly="1" outline="0" fieldPosition="0">
        <references count="1">
          <reference field="0" count="1" defaultSubtotal="1">
            <x v="3"/>
          </reference>
        </references>
      </pivotArea>
    </format>
    <format dxfId="24">
      <pivotArea dataOnly="0" labelOnly="1" outline="0" fieldPosition="0">
        <references count="1">
          <reference field="0" count="1" defaultSubtotal="1">
            <x v="4"/>
          </reference>
        </references>
      </pivotArea>
    </format>
    <format dxfId="23">
      <pivotArea dataOnly="0" labelOnly="1" outline="0" fieldPosition="0">
        <references count="1">
          <reference field="0" count="1" defaultSubtotal="1">
            <x v="5"/>
          </reference>
        </references>
      </pivotArea>
    </format>
    <format dxfId="22">
      <pivotArea dataOnly="0" labelOnly="1" outline="0" fieldPosition="0">
        <references count="1">
          <reference field="0" count="1" defaultSubtotal="1">
            <x v="6"/>
          </reference>
        </references>
      </pivotArea>
    </format>
    <format dxfId="21">
      <pivotArea dataOnly="0" labelOnly="1" outline="0" fieldPosition="0">
        <references count="1">
          <reference field="0" count="1" defaultSubtotal="1">
            <x v="7"/>
          </reference>
        </references>
      </pivotArea>
    </format>
    <format dxfId="20">
      <pivotArea dataOnly="0" labelOnly="1" outline="0" fieldPosition="0">
        <references count="1">
          <reference field="0" count="1" defaultSubtotal="1">
            <x v="8"/>
          </reference>
        </references>
      </pivotArea>
    </format>
    <format dxfId="19">
      <pivotArea dataOnly="0" labelOnly="1" outline="0" fieldPosition="0">
        <references count="1">
          <reference field="0" count="1" defaultSubtotal="1">
            <x v="9"/>
          </reference>
        </references>
      </pivotArea>
    </format>
    <format dxfId="18">
      <pivotArea dataOnly="0" labelOnly="1" outline="0" fieldPosition="0">
        <references count="1">
          <reference field="0" count="1" defaultSubtotal="1">
            <x v="10"/>
          </reference>
        </references>
      </pivotArea>
    </format>
    <format dxfId="17">
      <pivotArea dataOnly="0" labelOnly="1" outline="0" fieldPosition="0">
        <references count="1">
          <reference field="0" count="1" defaultSubtotal="1">
            <x v="11"/>
          </reference>
        </references>
      </pivotArea>
    </format>
    <format dxfId="16">
      <pivotArea dataOnly="0" labelOnly="1" outline="0" fieldPosition="0">
        <references count="1">
          <reference field="0" count="1" defaultSubtotal="1">
            <x v="12"/>
          </reference>
        </references>
      </pivotArea>
    </format>
    <format dxfId="15">
      <pivotArea dataOnly="0" labelOnly="1" outline="0" fieldPosition="0">
        <references count="1">
          <reference field="0" count="1" defaultSubtotal="1">
            <x v="13"/>
          </reference>
        </references>
      </pivotArea>
    </format>
    <format dxfId="14">
      <pivotArea dataOnly="0" labelOnly="1" outline="0" fieldPosition="0">
        <references count="1">
          <reference field="0" count="1" defaultSubtotal="1">
            <x v="14"/>
          </reference>
        </references>
      </pivotArea>
    </format>
    <format dxfId="13">
      <pivotArea dataOnly="0" labelOnly="1" outline="0" fieldPosition="0">
        <references count="1">
          <reference field="0" count="1" defaultSubtotal="1">
            <x v="15"/>
          </reference>
        </references>
      </pivotArea>
    </format>
    <format dxfId="12">
      <pivotArea dataOnly="0" labelOnly="1" outline="0" fieldPosition="0">
        <references count="1">
          <reference field="0" count="1" defaultSubtotal="1">
            <x v="16"/>
          </reference>
        </references>
      </pivotArea>
    </format>
    <format dxfId="11">
      <pivotArea dataOnly="0" labelOnly="1" outline="0" fieldPosition="0">
        <references count="1">
          <reference field="0" count="1" defaultSubtotal="1">
            <x v="17"/>
          </reference>
        </references>
      </pivotArea>
    </format>
    <format dxfId="10">
      <pivotArea dataOnly="0" labelOnly="1" outline="0" fieldPosition="0">
        <references count="1">
          <reference field="0" count="1" defaultSubtotal="1">
            <x v="18"/>
          </reference>
        </references>
      </pivotArea>
    </format>
    <format dxfId="9">
      <pivotArea dataOnly="0" labelOnly="1" outline="0" fieldPosition="0">
        <references count="1">
          <reference field="0" count="1" defaultSubtotal="1">
            <x v="19"/>
          </reference>
        </references>
      </pivotArea>
    </format>
    <format dxfId="8">
      <pivotArea dataOnly="0" labelOnly="1" outline="0" fieldPosition="0">
        <references count="1">
          <reference field="0" count="1" defaultSubtotal="1">
            <x v="20"/>
          </reference>
        </references>
      </pivotArea>
    </format>
    <format dxfId="7">
      <pivotArea dataOnly="0" labelOnly="1" outline="0" fieldPosition="0">
        <references count="1">
          <reference field="0" count="1" defaultSubtotal="1">
            <x v="21"/>
          </reference>
        </references>
      </pivotArea>
    </format>
    <format dxfId="6">
      <pivotArea dataOnly="0" labelOnly="1" outline="0" fieldPosition="0">
        <references count="1">
          <reference field="0" count="1" defaultSubtotal="1">
            <x v="22"/>
          </reference>
        </references>
      </pivotArea>
    </format>
    <format dxfId="5">
      <pivotArea dataOnly="0" labelOnly="1" outline="0" fieldPosition="0">
        <references count="1">
          <reference field="0" count="1" defaultSubtotal="1">
            <x v="23"/>
          </reference>
        </references>
      </pivotArea>
    </format>
    <format dxfId="4">
      <pivotArea dataOnly="0" labelOnly="1" outline="0" fieldPosition="0">
        <references count="1">
          <reference field="0" count="1" defaultSubtotal="1">
            <x v="24"/>
          </reference>
        </references>
      </pivotArea>
    </format>
    <format dxfId="3">
      <pivotArea dataOnly="0" labelOnly="1" grandRow="1" outline="0" fieldPosition="0"/>
    </format>
    <format dxfId="2">
      <pivotArea outline="0" collapsedLevelsAreSubtotals="1" fieldPosition="0"/>
    </format>
    <format dxfId="1">
      <pivotArea dataOnly="0" labelOnly="1"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ronos MCSIG PPP" connectionId="1" xr16:uid="{5E430064-BC03-4D01-9F06-345D587DB836}" autoFormatId="16" applyNumberFormats="0" applyBorderFormats="0" applyFontFormats="0" applyPatternFormats="0" applyAlignmentFormats="0" applyWidthHeightFormats="0">
  <queryTableRefresh nextId="81" unboundColumnsRight="2">
    <queryTableFields count="14">
      <queryTableField id="3" name="DEP_NOMBRE" tableColumnId="3"/>
      <queryTableField id="67" name="OBJ_ID" tableColumnId="1"/>
      <queryTableField id="68" name="OBJ_DESCRIPCION" tableColumnId="2"/>
      <queryTableField id="69" name="EST_ID" tableColumnId="4"/>
      <queryTableField id="70" name="EST_DESCRIPCION" tableColumnId="5"/>
      <queryTableField id="71" name="SIN_ID" tableColumnId="6"/>
      <queryTableField id="72" name="SIN_NOMBRE" tableColumnId="7"/>
      <queryTableField id="73" name="SIP_CANTIDAD" tableColumnId="8"/>
      <queryTableField id="74" name="SIU_NUMBRE" tableColumnId="9"/>
      <queryTableField id="75" name="SIA_CANTIDAD" tableColumnId="10"/>
      <queryTableField id="76" name="SIA_OBSERVACIONES" tableColumnId="11"/>
      <queryTableField id="77" name="SIA_FECHA" tableColumnId="12"/>
      <queryTableField id="78" dataBound="0" tableColumnId="13"/>
      <queryTableField id="79" dataBound="0" tableColumnId="14"/>
    </queryTableFields>
    <queryTableDeletedFields count="7">
      <deletedField name="Actividad"/>
      <deletedField name="CONTEO"/>
      <deletedField name="ValorPorZona"/>
      <deletedField name="Departamemto"/>
      <deletedField name="Municipio"/>
      <deletedField name="FAE_FECHA_EPE"/>
      <deletedField name="DEP_I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BAF2B64-2368-481B-9392-7B9D2E2A7E6E}" name="Tabla_kronos_MCSIG_PEI" displayName="Tabla_kronos_MCSIG_PEI" ref="A1:N78" tableType="queryTable" totalsRowCount="1" headerRowDxfId="46">
  <autoFilter ref="A1:N77" xr:uid="{54B021D3-9B9A-459E-BC6D-827D97B378CE}"/>
  <tableColumns count="14">
    <tableColumn id="3" xr3:uid="{E7B5A421-8ED8-4102-ADFF-610671FB3D43}" uniqueName="3" name="DEP_NOMBRE" queryTableFieldId="3"/>
    <tableColumn id="1" xr3:uid="{C471FFCA-41F4-4255-BB25-DCA59E0F3957}" uniqueName="1" name="OBJ_ID" queryTableFieldId="67" dataDxfId="45" totalsRowDxfId="44"/>
    <tableColumn id="2" xr3:uid="{C93A7898-037C-4AC5-94D8-F0FC0299BEF5}" uniqueName="2" name="OBJ_DESCRIPCION" queryTableFieldId="68"/>
    <tableColumn id="4" xr3:uid="{C6B57D85-ADF0-4231-9497-AABBF8C56348}" uniqueName="4" name="EST_ID" queryTableFieldId="69" dataDxfId="43"/>
    <tableColumn id="5" xr3:uid="{685B3C29-3BD7-4A97-890C-89D2A54C05D4}" uniqueName="5" name="EST_DESCRIPCION" queryTableFieldId="70"/>
    <tableColumn id="6" xr3:uid="{65AE44FA-B6C0-429F-9D92-C54FC36BA582}" uniqueName="6" name="SIN_ID" queryTableFieldId="71" dataDxfId="42"/>
    <tableColumn id="7" xr3:uid="{720823D9-FFF5-435C-959F-27906350154A}" uniqueName="7" name="SIN_NOMBRE" totalsRowFunction="count" queryTableFieldId="72" totalsRowDxfId="41"/>
    <tableColumn id="8" xr3:uid="{0D2349AF-D84F-442D-B76F-4C75452E9DB2}" uniqueName="8" name="SIP_CANTIDAD" queryTableFieldId="73" dataDxfId="40"/>
    <tableColumn id="9" xr3:uid="{C47F9454-0D4C-4B14-A456-E7BD1C9881F8}" uniqueName="9" name="SIU_NUMBRE" queryTableFieldId="74"/>
    <tableColumn id="10" xr3:uid="{2DCEB573-BAE9-4F25-B753-8788379182A6}" uniqueName="10" name="SIA_CANTIDAD" totalsRowFunction="count" queryTableFieldId="75" dataDxfId="39" totalsRowDxfId="38"/>
    <tableColumn id="11" xr3:uid="{B7ACD2CE-1D68-4034-A146-FC00773E1F6B}" uniqueName="11" name="SIA_OBSERVACIONES" queryTableFieldId="76"/>
    <tableColumn id="12" xr3:uid="{0F0AFBD9-A24C-433C-A8AB-B7EF15C61120}" uniqueName="12" name="SIA_FECHA" queryTableFieldId="77" dataDxfId="37"/>
    <tableColumn id="13" xr3:uid="{61E3E310-7E37-4FE3-B100-0F18F6BCF194}" uniqueName="13" name="% Avance TOTAL" queryTableFieldId="78" dataDxfId="36" totalsRowDxfId="35" dataCellStyle="Porcentaje">
      <calculatedColumnFormula>IFERROR(Tabla_kronos_MCSIG_PEI[[#This Row],[SIA_CANTIDAD]]/Tabla_kronos_MCSIG_PEI[[#This Row],[SIP_CANTIDAD]],"Meta sin Valor")</calculatedColumnFormula>
    </tableColumn>
    <tableColumn id="14" xr3:uid="{26BD7257-3971-4306-A75A-4DDC05F1C005}" uniqueName="14" name="PND" totalsRowFunction="custom" queryTableFieldId="79" dataDxfId="34" totalsRowDxfId="33">
      <calculatedColumnFormula>IFERROR(IF(VLOOKUP(Tabla_kronos_MCSIG_PEI[[#This Row],[SIN_ID]],#REF!,1,0)&gt;0,"X","-"),"-")</calculatedColumnFormula>
      <totalsRowFormula>COUNTIF(Tabla_kronos_MCSIG_PEI[PND],"X")</totalsRow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58E9-4AC6-4D0C-AA7F-DAAC9D0FB39F}">
  <sheetPr>
    <tabColor rgb="FF002060"/>
  </sheetPr>
  <dimension ref="A1:R79"/>
  <sheetViews>
    <sheetView workbookViewId="0">
      <pane ySplit="1" topLeftCell="A2" activePane="bottomLeft" state="frozen"/>
      <selection pane="bottomLeft"/>
    </sheetView>
  </sheetViews>
  <sheetFormatPr baseColWidth="10" defaultRowHeight="15" x14ac:dyDescent="0.25"/>
  <cols>
    <col min="1" max="1" width="18" bestFit="1" customWidth="1"/>
    <col min="2" max="2" width="11.7109375" bestFit="1" customWidth="1"/>
    <col min="3" max="3" width="21.85546875" bestFit="1" customWidth="1"/>
    <col min="4" max="4" width="11.42578125" bestFit="1" customWidth="1"/>
    <col min="5" max="5" width="21.5703125" bestFit="1" customWidth="1"/>
    <col min="6" max="6" width="11.42578125" bestFit="1" customWidth="1"/>
    <col min="7" max="7" width="17.5703125" bestFit="1" customWidth="1"/>
    <col min="8" max="8" width="18.5703125" bestFit="1" customWidth="1"/>
    <col min="9" max="9" width="17.5703125" bestFit="1" customWidth="1"/>
    <col min="10" max="10" width="18.7109375" bestFit="1" customWidth="1"/>
    <col min="11" max="11" width="24.42578125" bestFit="1" customWidth="1"/>
    <col min="12" max="12" width="15.140625" bestFit="1" customWidth="1"/>
    <col min="13" max="13" width="20" bestFit="1" customWidth="1"/>
    <col min="14" max="14" width="9.42578125" bestFit="1" customWidth="1"/>
    <col min="15" max="15" width="9.42578125" style="1" bestFit="1" customWidth="1"/>
    <col min="17" max="17" width="17" bestFit="1" customWidth="1"/>
    <col min="18" max="19" width="15.7109375" bestFit="1" customWidth="1"/>
  </cols>
  <sheetData>
    <row r="1" spans="1:18" x14ac:dyDescent="0.25">
      <c r="A1" s="1" t="s">
        <v>107</v>
      </c>
      <c r="B1" s="1" t="s">
        <v>108</v>
      </c>
      <c r="C1" s="1" t="s">
        <v>109</v>
      </c>
      <c r="D1" s="1" t="s">
        <v>110</v>
      </c>
      <c r="E1" s="1" t="s">
        <v>111</v>
      </c>
      <c r="F1" s="1" t="s">
        <v>112</v>
      </c>
      <c r="G1" s="1" t="s">
        <v>113</v>
      </c>
      <c r="H1" s="3" t="s">
        <v>114</v>
      </c>
      <c r="I1" s="1" t="s">
        <v>115</v>
      </c>
      <c r="J1" s="3" t="s">
        <v>116</v>
      </c>
      <c r="K1" s="1" t="s">
        <v>117</v>
      </c>
      <c r="L1" s="1" t="s">
        <v>118</v>
      </c>
      <c r="M1" s="7" t="s">
        <v>106</v>
      </c>
      <c r="N1" s="9" t="s">
        <v>105</v>
      </c>
      <c r="O1"/>
      <c r="Q1" s="4" t="s">
        <v>119</v>
      </c>
      <c r="R1" s="5">
        <v>43861.755017592594</v>
      </c>
    </row>
    <row r="2" spans="1:18" x14ac:dyDescent="0.25">
      <c r="A2" t="s">
        <v>5</v>
      </c>
      <c r="B2" s="1">
        <v>1</v>
      </c>
      <c r="C2" t="s">
        <v>76</v>
      </c>
      <c r="D2" s="1">
        <v>32</v>
      </c>
      <c r="E2" t="s">
        <v>77</v>
      </c>
      <c r="F2" s="1">
        <v>223</v>
      </c>
      <c r="G2" t="s">
        <v>120</v>
      </c>
      <c r="H2" s="3">
        <v>0</v>
      </c>
      <c r="I2" t="s">
        <v>102</v>
      </c>
      <c r="J2" s="3">
        <v>0</v>
      </c>
      <c r="K2" t="s">
        <v>171</v>
      </c>
      <c r="L2" s="6">
        <v>43830.64947916667</v>
      </c>
      <c r="M2" s="8" t="str">
        <f>IFERROR(Tabla_kronos_MCSIG_PEI[[#This Row],[SIA_CANTIDAD]]/Tabla_kronos_MCSIG_PEI[[#This Row],[SIP_CANTIDAD]],"Meta sin Valor")</f>
        <v>Meta sin Valor</v>
      </c>
      <c r="N2" s="1" t="str">
        <f>IFERROR(IF(VLOOKUP(Tabla_kronos_MCSIG_PEI[[#This Row],[SIN_ID]],#REF!,1,0)&gt;0,"X","-"),"-")</f>
        <v>-</v>
      </c>
      <c r="O2"/>
      <c r="Q2" s="12">
        <f ca="1">NOW()</f>
        <v>44609.392418518517</v>
      </c>
    </row>
    <row r="3" spans="1:18" x14ac:dyDescent="0.25">
      <c r="A3" t="s">
        <v>5</v>
      </c>
      <c r="B3" s="1">
        <v>1</v>
      </c>
      <c r="C3" t="s">
        <v>76</v>
      </c>
      <c r="D3" s="1">
        <v>32</v>
      </c>
      <c r="E3" t="s">
        <v>77</v>
      </c>
      <c r="F3" s="1">
        <v>224</v>
      </c>
      <c r="G3" t="s">
        <v>121</v>
      </c>
      <c r="H3" s="3">
        <v>0</v>
      </c>
      <c r="I3" t="s">
        <v>102</v>
      </c>
      <c r="J3" s="3">
        <v>0</v>
      </c>
      <c r="K3" t="s">
        <v>172</v>
      </c>
      <c r="L3" s="6">
        <v>43830.65042824074</v>
      </c>
      <c r="M3" s="8" t="str">
        <f>IFERROR(Tabla_kronos_MCSIG_PEI[[#This Row],[SIA_CANTIDAD]]/Tabla_kronos_MCSIG_PEI[[#This Row],[SIP_CANTIDAD]],"Meta sin Valor")</f>
        <v>Meta sin Valor</v>
      </c>
      <c r="N3" s="1" t="str">
        <f>IFERROR(IF(VLOOKUP(Tabla_kronos_MCSIG_PEI[[#This Row],[SIN_ID]],#REF!,1,0)&gt;0,"X","-"),"-")</f>
        <v>-</v>
      </c>
      <c r="O3"/>
    </row>
    <row r="4" spans="1:18" x14ac:dyDescent="0.25">
      <c r="A4" t="s">
        <v>6</v>
      </c>
      <c r="B4" s="1">
        <v>1</v>
      </c>
      <c r="C4" t="s">
        <v>76</v>
      </c>
      <c r="D4" s="1">
        <v>32</v>
      </c>
      <c r="E4" t="s">
        <v>77</v>
      </c>
      <c r="F4" s="1">
        <v>225</v>
      </c>
      <c r="G4" t="s">
        <v>122</v>
      </c>
      <c r="H4" s="3">
        <v>0</v>
      </c>
      <c r="I4" t="s">
        <v>102</v>
      </c>
      <c r="J4" s="3">
        <v>0</v>
      </c>
      <c r="K4" t="s">
        <v>123</v>
      </c>
      <c r="L4" s="6">
        <v>43738.502962962964</v>
      </c>
      <c r="M4" s="8" t="str">
        <f>IFERROR(Tabla_kronos_MCSIG_PEI[[#This Row],[SIA_CANTIDAD]]/Tabla_kronos_MCSIG_PEI[[#This Row],[SIP_CANTIDAD]],"Meta sin Valor")</f>
        <v>Meta sin Valor</v>
      </c>
      <c r="N4" s="1" t="str">
        <f>IFERROR(IF(VLOOKUP(Tabla_kronos_MCSIG_PEI[[#This Row],[SIN_ID]],#REF!,1,0)&gt;0,"X","-"),"-")</f>
        <v>-</v>
      </c>
      <c r="O4"/>
    </row>
    <row r="5" spans="1:18" x14ac:dyDescent="0.25">
      <c r="A5" t="s">
        <v>124</v>
      </c>
      <c r="B5" s="1">
        <v>1</v>
      </c>
      <c r="C5" t="s">
        <v>76</v>
      </c>
      <c r="D5" s="1">
        <v>32</v>
      </c>
      <c r="E5" t="s">
        <v>77</v>
      </c>
      <c r="F5" s="1">
        <v>226</v>
      </c>
      <c r="G5" t="s">
        <v>78</v>
      </c>
      <c r="H5" s="3">
        <v>25</v>
      </c>
      <c r="I5" t="s">
        <v>102</v>
      </c>
      <c r="J5" s="3">
        <v>35</v>
      </c>
      <c r="K5" t="s">
        <v>125</v>
      </c>
      <c r="L5" s="6">
        <v>43738.752824074072</v>
      </c>
      <c r="M5" s="8">
        <f>IFERROR(Tabla_kronos_MCSIG_PEI[[#This Row],[SIA_CANTIDAD]]/Tabla_kronos_MCSIG_PEI[[#This Row],[SIP_CANTIDAD]],"Meta sin Valor")</f>
        <v>1.4</v>
      </c>
      <c r="N5" s="1" t="str">
        <f>IFERROR(IF(VLOOKUP(Tabla_kronos_MCSIG_PEI[[#This Row],[SIN_ID]],#REF!,1,0)&gt;0,"X","-"),"-")</f>
        <v>-</v>
      </c>
      <c r="O5"/>
    </row>
    <row r="6" spans="1:18" x14ac:dyDescent="0.25">
      <c r="A6" t="s">
        <v>3</v>
      </c>
      <c r="B6" s="1">
        <v>1</v>
      </c>
      <c r="C6" t="s">
        <v>76</v>
      </c>
      <c r="D6" s="1">
        <v>32</v>
      </c>
      <c r="E6" t="s">
        <v>77</v>
      </c>
      <c r="F6" s="1">
        <v>227</v>
      </c>
      <c r="G6" t="s">
        <v>126</v>
      </c>
      <c r="H6" s="3">
        <v>1</v>
      </c>
      <c r="I6" t="s">
        <v>102</v>
      </c>
      <c r="J6" s="3">
        <v>1</v>
      </c>
      <c r="K6" t="s">
        <v>194</v>
      </c>
      <c r="L6" s="6">
        <v>43830.64335648148</v>
      </c>
      <c r="M6" s="8">
        <f>IFERROR(Tabla_kronos_MCSIG_PEI[[#This Row],[SIA_CANTIDAD]]/Tabla_kronos_MCSIG_PEI[[#This Row],[SIP_CANTIDAD]],"Meta sin Valor")</f>
        <v>1</v>
      </c>
      <c r="N6" s="1" t="str">
        <f>IFERROR(IF(VLOOKUP(Tabla_kronos_MCSIG_PEI[[#This Row],[SIN_ID]],#REF!,1,0)&gt;0,"X","-"),"-")</f>
        <v>-</v>
      </c>
      <c r="O6"/>
    </row>
    <row r="7" spans="1:18" x14ac:dyDescent="0.25">
      <c r="A7" t="s">
        <v>1</v>
      </c>
      <c r="B7" s="1">
        <v>1</v>
      </c>
      <c r="C7" t="s">
        <v>76</v>
      </c>
      <c r="D7" s="1">
        <v>31</v>
      </c>
      <c r="E7" t="s">
        <v>0</v>
      </c>
      <c r="F7" s="1">
        <v>221</v>
      </c>
      <c r="G7" t="s">
        <v>127</v>
      </c>
      <c r="H7" s="3">
        <v>0</v>
      </c>
      <c r="I7" t="s">
        <v>102</v>
      </c>
      <c r="J7" s="3">
        <v>0</v>
      </c>
      <c r="K7" t="s">
        <v>173</v>
      </c>
      <c r="L7" s="6">
        <v>43826.435208333336</v>
      </c>
      <c r="M7" s="8" t="str">
        <f>IFERROR(Tabla_kronos_MCSIG_PEI[[#This Row],[SIA_CANTIDAD]]/Tabla_kronos_MCSIG_PEI[[#This Row],[SIP_CANTIDAD]],"Meta sin Valor")</f>
        <v>Meta sin Valor</v>
      </c>
      <c r="N7" s="1" t="str">
        <f>IFERROR(IF(VLOOKUP(Tabla_kronos_MCSIG_PEI[[#This Row],[SIN_ID]],#REF!,1,0)&gt;0,"X","-"),"-")</f>
        <v>-</v>
      </c>
      <c r="O7"/>
    </row>
    <row r="8" spans="1:18" x14ac:dyDescent="0.25">
      <c r="A8" t="s">
        <v>1</v>
      </c>
      <c r="B8" s="1">
        <v>1</v>
      </c>
      <c r="C8" t="s">
        <v>76</v>
      </c>
      <c r="D8" s="1">
        <v>31</v>
      </c>
      <c r="E8" t="s">
        <v>0</v>
      </c>
      <c r="F8" s="1">
        <v>222</v>
      </c>
      <c r="G8" t="s">
        <v>2</v>
      </c>
      <c r="H8" s="3">
        <v>25</v>
      </c>
      <c r="I8" t="s">
        <v>102</v>
      </c>
      <c r="J8" s="3">
        <v>25</v>
      </c>
      <c r="K8" t="s">
        <v>174</v>
      </c>
      <c r="L8" s="6">
        <v>43830.441805555558</v>
      </c>
      <c r="M8" s="8">
        <f>IFERROR(Tabla_kronos_MCSIG_PEI[[#This Row],[SIA_CANTIDAD]]/Tabla_kronos_MCSIG_PEI[[#This Row],[SIP_CANTIDAD]],"Meta sin Valor")</f>
        <v>1</v>
      </c>
      <c r="N8" s="1" t="str">
        <f>IFERROR(IF(VLOOKUP(Tabla_kronos_MCSIG_PEI[[#This Row],[SIN_ID]],#REF!,1,0)&gt;0,"X","-"),"-")</f>
        <v>-</v>
      </c>
      <c r="O8"/>
    </row>
    <row r="9" spans="1:18" x14ac:dyDescent="0.25">
      <c r="A9" t="s">
        <v>3</v>
      </c>
      <c r="B9" s="1">
        <v>1</v>
      </c>
      <c r="C9" t="s">
        <v>76</v>
      </c>
      <c r="D9" s="1">
        <v>31</v>
      </c>
      <c r="E9" t="s">
        <v>0</v>
      </c>
      <c r="F9" s="1">
        <v>304</v>
      </c>
      <c r="G9" t="s">
        <v>4</v>
      </c>
      <c r="H9" s="3">
        <v>3</v>
      </c>
      <c r="I9" t="s">
        <v>102</v>
      </c>
      <c r="J9" s="3">
        <v>3</v>
      </c>
      <c r="K9" t="s">
        <v>195</v>
      </c>
      <c r="L9" s="6">
        <v>43830.641226851854</v>
      </c>
      <c r="M9" s="8">
        <f>IFERROR(Tabla_kronos_MCSIG_PEI[[#This Row],[SIA_CANTIDAD]]/Tabla_kronos_MCSIG_PEI[[#This Row],[SIP_CANTIDAD]],"Meta sin Valor")</f>
        <v>1</v>
      </c>
      <c r="N9" s="1" t="str">
        <f>IFERROR(IF(VLOOKUP(Tabla_kronos_MCSIG_PEI[[#This Row],[SIN_ID]],#REF!,1,0)&gt;0,"X","-"),"-")</f>
        <v>-</v>
      </c>
      <c r="O9"/>
    </row>
    <row r="10" spans="1:18" x14ac:dyDescent="0.25">
      <c r="A10" t="s">
        <v>3</v>
      </c>
      <c r="B10" s="1">
        <v>1</v>
      </c>
      <c r="C10" t="s">
        <v>76</v>
      </c>
      <c r="D10" s="1">
        <v>33</v>
      </c>
      <c r="E10" t="s">
        <v>7</v>
      </c>
      <c r="F10" s="1">
        <v>228</v>
      </c>
      <c r="G10" t="s">
        <v>79</v>
      </c>
      <c r="H10" s="3">
        <v>1</v>
      </c>
      <c r="I10" t="s">
        <v>102</v>
      </c>
      <c r="J10" s="3">
        <v>4</v>
      </c>
      <c r="K10" t="s">
        <v>196</v>
      </c>
      <c r="L10" s="6">
        <v>43830.643993055557</v>
      </c>
      <c r="M10" s="8">
        <f>IFERROR(Tabla_kronos_MCSIG_PEI[[#This Row],[SIA_CANTIDAD]]/Tabla_kronos_MCSIG_PEI[[#This Row],[SIP_CANTIDAD]],"Meta sin Valor")</f>
        <v>4</v>
      </c>
      <c r="N10" s="1" t="str">
        <f>IFERROR(IF(VLOOKUP(Tabla_kronos_MCSIG_PEI[[#This Row],[SIN_ID]],#REF!,1,0)&gt;0,"X","-"),"-")</f>
        <v>-</v>
      </c>
      <c r="O10"/>
    </row>
    <row r="11" spans="1:18" x14ac:dyDescent="0.25">
      <c r="A11" t="s">
        <v>12</v>
      </c>
      <c r="B11" s="1">
        <v>2</v>
      </c>
      <c r="C11" t="s">
        <v>8</v>
      </c>
      <c r="D11" s="1">
        <v>48</v>
      </c>
      <c r="E11" t="s">
        <v>81</v>
      </c>
      <c r="F11" s="1">
        <v>232</v>
      </c>
      <c r="G11" t="s">
        <v>82</v>
      </c>
      <c r="H11" s="3">
        <v>33</v>
      </c>
      <c r="I11" t="s">
        <v>102</v>
      </c>
      <c r="J11" s="3"/>
      <c r="L11" s="6"/>
      <c r="M11" s="8">
        <f>IFERROR(Tabla_kronos_MCSIG_PEI[[#This Row],[SIA_CANTIDAD]]/Tabla_kronos_MCSIG_PEI[[#This Row],[SIP_CANTIDAD]],"Meta sin Valor")</f>
        <v>0</v>
      </c>
      <c r="N11" s="1" t="str">
        <f>IFERROR(IF(VLOOKUP(Tabla_kronos_MCSIG_PEI[[#This Row],[SIN_ID]],#REF!,1,0)&gt;0,"X","-"),"-")</f>
        <v>-</v>
      </c>
      <c r="O11"/>
    </row>
    <row r="12" spans="1:18" x14ac:dyDescent="0.25">
      <c r="A12" t="s">
        <v>10</v>
      </c>
      <c r="B12" s="1">
        <v>2</v>
      </c>
      <c r="C12" t="s">
        <v>8</v>
      </c>
      <c r="D12" s="1">
        <v>47</v>
      </c>
      <c r="E12" t="s">
        <v>9</v>
      </c>
      <c r="F12" s="1">
        <v>229</v>
      </c>
      <c r="G12" t="s">
        <v>80</v>
      </c>
      <c r="H12" s="3">
        <v>93</v>
      </c>
      <c r="I12" t="s">
        <v>103</v>
      </c>
      <c r="J12" s="3">
        <v>93</v>
      </c>
      <c r="K12" t="s">
        <v>224</v>
      </c>
      <c r="L12" s="6">
        <v>43769.549432870372</v>
      </c>
      <c r="M12" s="8">
        <f>IFERROR(Tabla_kronos_MCSIG_PEI[[#This Row],[SIA_CANTIDAD]]/Tabla_kronos_MCSIG_PEI[[#This Row],[SIP_CANTIDAD]],"Meta sin Valor")</f>
        <v>1</v>
      </c>
      <c r="N12" s="1" t="str">
        <f>IFERROR(IF(VLOOKUP(Tabla_kronos_MCSIG_PEI[[#This Row],[SIN_ID]],#REF!,1,0)&gt;0,"X","-"),"-")</f>
        <v>-</v>
      </c>
      <c r="O12"/>
    </row>
    <row r="13" spans="1:18" x14ac:dyDescent="0.25">
      <c r="A13" t="s">
        <v>10</v>
      </c>
      <c r="B13" s="1">
        <v>2</v>
      </c>
      <c r="C13" t="s">
        <v>8</v>
      </c>
      <c r="D13" s="1">
        <v>47</v>
      </c>
      <c r="E13" t="s">
        <v>9</v>
      </c>
      <c r="F13" s="1">
        <v>230</v>
      </c>
      <c r="G13" t="s">
        <v>11</v>
      </c>
      <c r="H13" s="3">
        <v>1047</v>
      </c>
      <c r="I13" t="s">
        <v>102</v>
      </c>
      <c r="J13" s="3">
        <v>3102</v>
      </c>
      <c r="K13" t="s">
        <v>230</v>
      </c>
      <c r="L13" s="6">
        <v>43830.549861111111</v>
      </c>
      <c r="M13" s="8">
        <f>IFERROR(Tabla_kronos_MCSIG_PEI[[#This Row],[SIA_CANTIDAD]]/Tabla_kronos_MCSIG_PEI[[#This Row],[SIP_CANTIDAD]],"Meta sin Valor")</f>
        <v>2.9627507163323781</v>
      </c>
      <c r="N13" s="1" t="str">
        <f>IFERROR(IF(VLOOKUP(Tabla_kronos_MCSIG_PEI[[#This Row],[SIN_ID]],#REF!,1,0)&gt;0,"X","-"),"-")</f>
        <v>-</v>
      </c>
      <c r="O13"/>
    </row>
    <row r="14" spans="1:18" x14ac:dyDescent="0.25">
      <c r="A14" t="s">
        <v>10</v>
      </c>
      <c r="B14" s="1">
        <v>2</v>
      </c>
      <c r="C14" t="s">
        <v>8</v>
      </c>
      <c r="D14" s="1">
        <v>47</v>
      </c>
      <c r="E14" t="s">
        <v>9</v>
      </c>
      <c r="F14" s="1">
        <v>231</v>
      </c>
      <c r="G14" t="s">
        <v>128</v>
      </c>
      <c r="H14" s="3">
        <v>0</v>
      </c>
      <c r="I14" t="s">
        <v>102</v>
      </c>
      <c r="J14" s="3">
        <v>0</v>
      </c>
      <c r="K14" t="s">
        <v>129</v>
      </c>
      <c r="L14" s="6">
        <v>43769.550567129627</v>
      </c>
      <c r="M14" s="8" t="str">
        <f>IFERROR(Tabla_kronos_MCSIG_PEI[[#This Row],[SIA_CANTIDAD]]/Tabla_kronos_MCSIG_PEI[[#This Row],[SIP_CANTIDAD]],"Meta sin Valor")</f>
        <v>Meta sin Valor</v>
      </c>
      <c r="N14" s="1" t="str">
        <f>IFERROR(IF(VLOOKUP(Tabla_kronos_MCSIG_PEI[[#This Row],[SIN_ID]],#REF!,1,0)&gt;0,"X","-"),"-")</f>
        <v>-</v>
      </c>
      <c r="O14"/>
    </row>
    <row r="15" spans="1:18" x14ac:dyDescent="0.25">
      <c r="A15" t="s">
        <v>124</v>
      </c>
      <c r="B15" s="1">
        <v>2</v>
      </c>
      <c r="C15" t="s">
        <v>8</v>
      </c>
      <c r="D15" s="1">
        <v>51</v>
      </c>
      <c r="E15" t="s">
        <v>17</v>
      </c>
      <c r="F15" s="1">
        <v>237</v>
      </c>
      <c r="G15" t="s">
        <v>18</v>
      </c>
      <c r="H15" s="3">
        <v>100</v>
      </c>
      <c r="I15" t="s">
        <v>103</v>
      </c>
      <c r="J15" s="3">
        <v>56</v>
      </c>
      <c r="K15" t="s">
        <v>130</v>
      </c>
      <c r="L15" s="6">
        <v>43738.755011574074</v>
      </c>
      <c r="M15" s="8">
        <f>IFERROR(Tabla_kronos_MCSIG_PEI[[#This Row],[SIA_CANTIDAD]]/Tabla_kronos_MCSIG_PEI[[#This Row],[SIP_CANTIDAD]],"Meta sin Valor")</f>
        <v>0.56000000000000005</v>
      </c>
      <c r="N15" s="1" t="str">
        <f>IFERROR(IF(VLOOKUP(Tabla_kronos_MCSIG_PEI[[#This Row],[SIN_ID]],#REF!,1,0)&gt;0,"X","-"),"-")</f>
        <v>-</v>
      </c>
      <c r="O15"/>
    </row>
    <row r="16" spans="1:18" x14ac:dyDescent="0.25">
      <c r="A16" t="s">
        <v>131</v>
      </c>
      <c r="B16" s="1">
        <v>2</v>
      </c>
      <c r="C16" t="s">
        <v>8</v>
      </c>
      <c r="D16" s="1">
        <v>49</v>
      </c>
      <c r="E16" t="s">
        <v>83</v>
      </c>
      <c r="F16" s="1">
        <v>233</v>
      </c>
      <c r="G16" t="s">
        <v>13</v>
      </c>
      <c r="H16" s="3">
        <v>16</v>
      </c>
      <c r="I16" t="s">
        <v>102</v>
      </c>
      <c r="J16" s="3">
        <v>17</v>
      </c>
      <c r="K16" t="s">
        <v>197</v>
      </c>
      <c r="L16" s="6">
        <v>43830.410925925928</v>
      </c>
      <c r="M16" s="8">
        <f>IFERROR(Tabla_kronos_MCSIG_PEI[[#This Row],[SIA_CANTIDAD]]/Tabla_kronos_MCSIG_PEI[[#This Row],[SIP_CANTIDAD]],"Meta sin Valor")</f>
        <v>1.0625</v>
      </c>
      <c r="N16" s="1" t="str">
        <f>IFERROR(IF(VLOOKUP(Tabla_kronos_MCSIG_PEI[[#This Row],[SIN_ID]],#REF!,1,0)&gt;0,"X","-"),"-")</f>
        <v>-</v>
      </c>
      <c r="O16"/>
    </row>
    <row r="17" spans="1:15" x14ac:dyDescent="0.25">
      <c r="A17" t="s">
        <v>131</v>
      </c>
      <c r="B17" s="1">
        <v>2</v>
      </c>
      <c r="C17" t="s">
        <v>8</v>
      </c>
      <c r="D17" s="1">
        <v>49</v>
      </c>
      <c r="E17" t="s">
        <v>83</v>
      </c>
      <c r="F17" s="1">
        <v>234</v>
      </c>
      <c r="G17" t="s">
        <v>14</v>
      </c>
      <c r="H17" s="3">
        <v>8</v>
      </c>
      <c r="I17" t="s">
        <v>102</v>
      </c>
      <c r="J17" s="3">
        <v>10</v>
      </c>
      <c r="K17" t="s">
        <v>198</v>
      </c>
      <c r="L17" s="6">
        <v>43830.414166666669</v>
      </c>
      <c r="M17" s="8">
        <f>IFERROR(Tabla_kronos_MCSIG_PEI[[#This Row],[SIA_CANTIDAD]]/Tabla_kronos_MCSIG_PEI[[#This Row],[SIP_CANTIDAD]],"Meta sin Valor")</f>
        <v>1.25</v>
      </c>
      <c r="N17" s="1" t="str">
        <f>IFERROR(IF(VLOOKUP(Tabla_kronos_MCSIG_PEI[[#This Row],[SIN_ID]],#REF!,1,0)&gt;0,"X","-"),"-")</f>
        <v>-</v>
      </c>
      <c r="O17"/>
    </row>
    <row r="18" spans="1:15" x14ac:dyDescent="0.25">
      <c r="A18" t="s">
        <v>12</v>
      </c>
      <c r="B18" s="1">
        <v>2</v>
      </c>
      <c r="C18" t="s">
        <v>8</v>
      </c>
      <c r="D18" s="1">
        <v>49</v>
      </c>
      <c r="E18" t="s">
        <v>83</v>
      </c>
      <c r="F18" s="1">
        <v>289</v>
      </c>
      <c r="G18" t="s">
        <v>15</v>
      </c>
      <c r="H18" s="3">
        <v>1</v>
      </c>
      <c r="I18" t="s">
        <v>102</v>
      </c>
      <c r="J18" s="3">
        <v>0</v>
      </c>
      <c r="K18" t="s">
        <v>219</v>
      </c>
      <c r="L18" s="6">
        <v>43830.497581018521</v>
      </c>
      <c r="M18" s="8">
        <f>IFERROR(Tabla_kronos_MCSIG_PEI[[#This Row],[SIA_CANTIDAD]]/Tabla_kronos_MCSIG_PEI[[#This Row],[SIP_CANTIDAD]],"Meta sin Valor")</f>
        <v>0</v>
      </c>
      <c r="N18" s="1" t="str">
        <f>IFERROR(IF(VLOOKUP(Tabla_kronos_MCSIG_PEI[[#This Row],[SIN_ID]],#REF!,1,0)&gt;0,"X","-"),"-")</f>
        <v>-</v>
      </c>
      <c r="O18"/>
    </row>
    <row r="19" spans="1:15" x14ac:dyDescent="0.25">
      <c r="A19" t="s">
        <v>3</v>
      </c>
      <c r="B19" s="1">
        <v>2</v>
      </c>
      <c r="C19" t="s">
        <v>8</v>
      </c>
      <c r="D19" s="1">
        <v>50</v>
      </c>
      <c r="E19" t="s">
        <v>184</v>
      </c>
      <c r="F19" s="1">
        <v>235</v>
      </c>
      <c r="G19" t="s">
        <v>188</v>
      </c>
      <c r="H19" s="3">
        <v>3</v>
      </c>
      <c r="I19" t="s">
        <v>102</v>
      </c>
      <c r="J19" s="3">
        <v>7</v>
      </c>
      <c r="K19" t="s">
        <v>199</v>
      </c>
      <c r="L19" s="6">
        <v>43830.645069444443</v>
      </c>
      <c r="M19" s="8">
        <f>IFERROR(Tabla_kronos_MCSIG_PEI[[#This Row],[SIA_CANTIDAD]]/Tabla_kronos_MCSIG_PEI[[#This Row],[SIP_CANTIDAD]],"Meta sin Valor")</f>
        <v>2.3333333333333335</v>
      </c>
      <c r="N19" s="1" t="str">
        <f>IFERROR(IF(VLOOKUP(Tabla_kronos_MCSIG_PEI[[#This Row],[SIN_ID]],#REF!,1,0)&gt;0,"X","-"),"-")</f>
        <v>-</v>
      </c>
      <c r="O19"/>
    </row>
    <row r="20" spans="1:15" x14ac:dyDescent="0.25">
      <c r="A20" t="s">
        <v>3</v>
      </c>
      <c r="B20" s="1">
        <v>2</v>
      </c>
      <c r="C20" t="s">
        <v>8</v>
      </c>
      <c r="D20" s="1">
        <v>50</v>
      </c>
      <c r="E20" t="s">
        <v>184</v>
      </c>
      <c r="F20" s="1">
        <v>236</v>
      </c>
      <c r="G20" t="s">
        <v>16</v>
      </c>
      <c r="H20" s="3">
        <v>1</v>
      </c>
      <c r="I20" t="s">
        <v>102</v>
      </c>
      <c r="J20" s="3">
        <v>4</v>
      </c>
      <c r="K20" t="s">
        <v>200</v>
      </c>
      <c r="L20" s="6">
        <v>43830.644525462965</v>
      </c>
      <c r="M20" s="8">
        <f>IFERROR(Tabla_kronos_MCSIG_PEI[[#This Row],[SIA_CANTIDAD]]/Tabla_kronos_MCSIG_PEI[[#This Row],[SIP_CANTIDAD]],"Meta sin Valor")</f>
        <v>4</v>
      </c>
      <c r="N20" s="1" t="str">
        <f>IFERROR(IF(VLOOKUP(Tabla_kronos_MCSIG_PEI[[#This Row],[SIN_ID]],#REF!,1,0)&gt;0,"X","-"),"-")</f>
        <v>-</v>
      </c>
      <c r="O20"/>
    </row>
    <row r="21" spans="1:15" x14ac:dyDescent="0.25">
      <c r="A21" t="s">
        <v>5</v>
      </c>
      <c r="B21" s="1">
        <v>3</v>
      </c>
      <c r="C21" t="s">
        <v>19</v>
      </c>
      <c r="D21" s="1">
        <v>53</v>
      </c>
      <c r="E21" t="s">
        <v>23</v>
      </c>
      <c r="F21" s="1">
        <v>243</v>
      </c>
      <c r="G21" t="s">
        <v>189</v>
      </c>
      <c r="H21" s="3">
        <v>16</v>
      </c>
      <c r="I21" t="s">
        <v>102</v>
      </c>
      <c r="J21" s="3">
        <v>16</v>
      </c>
      <c r="K21" t="s">
        <v>175</v>
      </c>
      <c r="L21" s="6">
        <v>43830.685081018521</v>
      </c>
      <c r="M21" s="8">
        <f>IFERROR(Tabla_kronos_MCSIG_PEI[[#This Row],[SIA_CANTIDAD]]/Tabla_kronos_MCSIG_PEI[[#This Row],[SIP_CANTIDAD]],"Meta sin Valor")</f>
        <v>1</v>
      </c>
      <c r="N21" s="1" t="str">
        <f>IFERROR(IF(VLOOKUP(Tabla_kronos_MCSIG_PEI[[#This Row],[SIN_ID]],#REF!,1,0)&gt;0,"X","-"),"-")</f>
        <v>-</v>
      </c>
      <c r="O21"/>
    </row>
    <row r="22" spans="1:15" x14ac:dyDescent="0.25">
      <c r="A22" t="s">
        <v>6</v>
      </c>
      <c r="B22" s="1">
        <v>3</v>
      </c>
      <c r="C22" t="s">
        <v>19</v>
      </c>
      <c r="D22" s="1">
        <v>53</v>
      </c>
      <c r="E22" t="s">
        <v>23</v>
      </c>
      <c r="F22" s="1">
        <v>244</v>
      </c>
      <c r="G22" t="s">
        <v>24</v>
      </c>
      <c r="H22" s="3">
        <v>4251</v>
      </c>
      <c r="I22" t="s">
        <v>102</v>
      </c>
      <c r="J22" s="3">
        <v>4664</v>
      </c>
      <c r="K22" t="s">
        <v>212</v>
      </c>
      <c r="L22" s="6">
        <v>43830.57671296296</v>
      </c>
      <c r="M22" s="8">
        <f>IFERROR(Tabla_kronos_MCSIG_PEI[[#This Row],[SIA_CANTIDAD]]/Tabla_kronos_MCSIG_PEI[[#This Row],[SIP_CANTIDAD]],"Meta sin Valor")</f>
        <v>1.0971536109150788</v>
      </c>
      <c r="N22" s="1" t="str">
        <f>IFERROR(IF(VLOOKUP(Tabla_kronos_MCSIG_PEI[[#This Row],[SIN_ID]],#REF!,1,0)&gt;0,"X","-"),"-")</f>
        <v>-</v>
      </c>
      <c r="O22"/>
    </row>
    <row r="23" spans="1:15" x14ac:dyDescent="0.25">
      <c r="A23" t="s">
        <v>6</v>
      </c>
      <c r="B23" s="1">
        <v>3</v>
      </c>
      <c r="C23" t="s">
        <v>19</v>
      </c>
      <c r="D23" s="1">
        <v>53</v>
      </c>
      <c r="E23" t="s">
        <v>23</v>
      </c>
      <c r="F23" s="1">
        <v>245</v>
      </c>
      <c r="G23" t="s">
        <v>85</v>
      </c>
      <c r="H23" s="3">
        <v>176272</v>
      </c>
      <c r="I23" t="s">
        <v>102</v>
      </c>
      <c r="J23" s="3">
        <v>187566</v>
      </c>
      <c r="K23" t="s">
        <v>213</v>
      </c>
      <c r="L23" s="6">
        <v>43830.673530092594</v>
      </c>
      <c r="M23" s="8">
        <f>IFERROR(Tabla_kronos_MCSIG_PEI[[#This Row],[SIA_CANTIDAD]]/Tabla_kronos_MCSIG_PEI[[#This Row],[SIP_CANTIDAD]],"Meta sin Valor")</f>
        <v>1.0640714350549152</v>
      </c>
      <c r="N23" s="1" t="str">
        <f>IFERROR(IF(VLOOKUP(Tabla_kronos_MCSIG_PEI[[#This Row],[SIN_ID]],#REF!,1,0)&gt;0,"X","-"),"-")</f>
        <v>-</v>
      </c>
      <c r="O23"/>
    </row>
    <row r="24" spans="1:15" x14ac:dyDescent="0.25">
      <c r="A24" t="s">
        <v>25</v>
      </c>
      <c r="B24" s="1">
        <v>3</v>
      </c>
      <c r="C24" t="s">
        <v>19</v>
      </c>
      <c r="D24" s="1">
        <v>53</v>
      </c>
      <c r="E24" t="s">
        <v>23</v>
      </c>
      <c r="F24" s="1">
        <v>246</v>
      </c>
      <c r="G24" t="s">
        <v>86</v>
      </c>
      <c r="H24" s="3">
        <v>4</v>
      </c>
      <c r="I24" t="s">
        <v>102</v>
      </c>
      <c r="J24" s="3">
        <v>16</v>
      </c>
      <c r="K24" t="s">
        <v>201</v>
      </c>
      <c r="L24" s="6">
        <v>43830.671180555553</v>
      </c>
      <c r="M24" s="8">
        <f>IFERROR(Tabla_kronos_MCSIG_PEI[[#This Row],[SIA_CANTIDAD]]/Tabla_kronos_MCSIG_PEI[[#This Row],[SIP_CANTIDAD]],"Meta sin Valor")</f>
        <v>4</v>
      </c>
      <c r="N24" s="1" t="str">
        <f>IFERROR(IF(VLOOKUP(Tabla_kronos_MCSIG_PEI[[#This Row],[SIN_ID]],#REF!,1,0)&gt;0,"X","-"),"-")</f>
        <v>-</v>
      </c>
      <c r="O24"/>
    </row>
    <row r="25" spans="1:15" x14ac:dyDescent="0.25">
      <c r="A25" t="s">
        <v>26</v>
      </c>
      <c r="B25" s="1">
        <v>3</v>
      </c>
      <c r="C25" t="s">
        <v>19</v>
      </c>
      <c r="D25" s="1">
        <v>53</v>
      </c>
      <c r="E25" t="s">
        <v>23</v>
      </c>
      <c r="F25" s="1">
        <v>247</v>
      </c>
      <c r="G25" t="s">
        <v>27</v>
      </c>
      <c r="H25" s="3">
        <v>10</v>
      </c>
      <c r="I25" t="s">
        <v>102</v>
      </c>
      <c r="J25" s="3">
        <v>10</v>
      </c>
      <c r="K25" t="s">
        <v>159</v>
      </c>
      <c r="L25" s="6">
        <v>43830.673043981478</v>
      </c>
      <c r="M25" s="8">
        <f>IFERROR(Tabla_kronos_MCSIG_PEI[[#This Row],[SIA_CANTIDAD]]/Tabla_kronos_MCSIG_PEI[[#This Row],[SIP_CANTIDAD]],"Meta sin Valor")</f>
        <v>1</v>
      </c>
      <c r="N25" s="1" t="str">
        <f>IFERROR(IF(VLOOKUP(Tabla_kronos_MCSIG_PEI[[#This Row],[SIN_ID]],#REF!,1,0)&gt;0,"X","-"),"-")</f>
        <v>-</v>
      </c>
      <c r="O25"/>
    </row>
    <row r="26" spans="1:15" x14ac:dyDescent="0.25">
      <c r="A26" t="s">
        <v>12</v>
      </c>
      <c r="B26" s="1">
        <v>3</v>
      </c>
      <c r="C26" t="s">
        <v>19</v>
      </c>
      <c r="D26" s="1">
        <v>53</v>
      </c>
      <c r="E26" t="s">
        <v>23</v>
      </c>
      <c r="F26" s="1">
        <v>307</v>
      </c>
      <c r="G26" t="s">
        <v>28</v>
      </c>
      <c r="H26" s="3">
        <v>1</v>
      </c>
      <c r="I26" t="s">
        <v>102</v>
      </c>
      <c r="J26" s="3">
        <v>1</v>
      </c>
      <c r="K26" t="s">
        <v>220</v>
      </c>
      <c r="L26" s="6">
        <v>43830.490902777776</v>
      </c>
      <c r="M26" s="8">
        <f>IFERROR(Tabla_kronos_MCSIG_PEI[[#This Row],[SIA_CANTIDAD]]/Tabla_kronos_MCSIG_PEI[[#This Row],[SIP_CANTIDAD]],"Meta sin Valor")</f>
        <v>1</v>
      </c>
      <c r="N26" s="1" t="str">
        <f>IFERROR(IF(VLOOKUP(Tabla_kronos_MCSIG_PEI[[#This Row],[SIN_ID]],#REF!,1,0)&gt;0,"X","-"),"-")</f>
        <v>-</v>
      </c>
      <c r="O26"/>
    </row>
    <row r="27" spans="1:15" x14ac:dyDescent="0.25">
      <c r="A27" t="s">
        <v>26</v>
      </c>
      <c r="B27" s="1">
        <v>3</v>
      </c>
      <c r="C27" t="s">
        <v>19</v>
      </c>
      <c r="D27" s="1">
        <v>55</v>
      </c>
      <c r="E27" t="s">
        <v>31</v>
      </c>
      <c r="F27" s="1">
        <v>249</v>
      </c>
      <c r="G27" t="s">
        <v>132</v>
      </c>
      <c r="H27" s="3">
        <v>250</v>
      </c>
      <c r="I27" t="s">
        <v>102</v>
      </c>
      <c r="J27" s="3">
        <v>256</v>
      </c>
      <c r="K27" t="s">
        <v>176</v>
      </c>
      <c r="L27" s="6">
        <v>43830.637361111112</v>
      </c>
      <c r="M27" s="8">
        <f>IFERROR(Tabla_kronos_MCSIG_PEI[[#This Row],[SIA_CANTIDAD]]/Tabla_kronos_MCSIG_PEI[[#This Row],[SIP_CANTIDAD]],"Meta sin Valor")</f>
        <v>1.024</v>
      </c>
      <c r="N27" s="1" t="str">
        <f>IFERROR(IF(VLOOKUP(Tabla_kronos_MCSIG_PEI[[#This Row],[SIN_ID]],#REF!,1,0)&gt;0,"X","-"),"-")</f>
        <v>-</v>
      </c>
      <c r="O27"/>
    </row>
    <row r="28" spans="1:15" x14ac:dyDescent="0.25">
      <c r="A28" t="s">
        <v>32</v>
      </c>
      <c r="B28" s="1">
        <v>3</v>
      </c>
      <c r="C28" t="s">
        <v>19</v>
      </c>
      <c r="D28" s="1">
        <v>55</v>
      </c>
      <c r="E28" t="s">
        <v>31</v>
      </c>
      <c r="F28" s="1">
        <v>250</v>
      </c>
      <c r="G28" t="s">
        <v>33</v>
      </c>
      <c r="H28" s="3">
        <v>80</v>
      </c>
      <c r="I28" t="s">
        <v>102</v>
      </c>
      <c r="J28" s="3">
        <v>104</v>
      </c>
      <c r="K28" t="s">
        <v>232</v>
      </c>
      <c r="L28" s="6">
        <v>43830.675335648149</v>
      </c>
      <c r="M28" s="8">
        <f>IFERROR(Tabla_kronos_MCSIG_PEI[[#This Row],[SIA_CANTIDAD]]/Tabla_kronos_MCSIG_PEI[[#This Row],[SIP_CANTIDAD]],"Meta sin Valor")</f>
        <v>1.3</v>
      </c>
      <c r="N28" s="1" t="str">
        <f>IFERROR(IF(VLOOKUP(Tabla_kronos_MCSIG_PEI[[#This Row],[SIN_ID]],#REF!,1,0)&gt;0,"X","-"),"-")</f>
        <v>-</v>
      </c>
      <c r="O28"/>
    </row>
    <row r="29" spans="1:15" x14ac:dyDescent="0.25">
      <c r="A29" t="s">
        <v>87</v>
      </c>
      <c r="B29" s="1">
        <v>3</v>
      </c>
      <c r="C29" t="s">
        <v>19</v>
      </c>
      <c r="D29" s="1">
        <v>55</v>
      </c>
      <c r="E29" t="s">
        <v>31</v>
      </c>
      <c r="F29" s="1">
        <v>251</v>
      </c>
      <c r="G29" t="s">
        <v>88</v>
      </c>
      <c r="H29" s="3">
        <v>230</v>
      </c>
      <c r="I29" t="s">
        <v>102</v>
      </c>
      <c r="J29" s="3">
        <v>263</v>
      </c>
      <c r="K29" t="s">
        <v>225</v>
      </c>
      <c r="L29" s="6">
        <v>43829.660810185182</v>
      </c>
      <c r="M29" s="8">
        <f>IFERROR(Tabla_kronos_MCSIG_PEI[[#This Row],[SIA_CANTIDAD]]/Tabla_kronos_MCSIG_PEI[[#This Row],[SIP_CANTIDAD]],"Meta sin Valor")</f>
        <v>1.1434782608695653</v>
      </c>
      <c r="N29" s="1" t="str">
        <f>IFERROR(IF(VLOOKUP(Tabla_kronos_MCSIG_PEI[[#This Row],[SIN_ID]],#REF!,1,0)&gt;0,"X","-"),"-")</f>
        <v>-</v>
      </c>
      <c r="O29"/>
    </row>
    <row r="30" spans="1:15" x14ac:dyDescent="0.25">
      <c r="A30" t="s">
        <v>25</v>
      </c>
      <c r="B30" s="1">
        <v>3</v>
      </c>
      <c r="C30" t="s">
        <v>19</v>
      </c>
      <c r="D30" s="1">
        <v>54</v>
      </c>
      <c r="E30" t="s">
        <v>29</v>
      </c>
      <c r="F30" s="1">
        <v>248</v>
      </c>
      <c r="G30" t="s">
        <v>30</v>
      </c>
      <c r="H30" s="3">
        <v>2000000</v>
      </c>
      <c r="I30" t="s">
        <v>102</v>
      </c>
      <c r="J30" s="3">
        <v>2211031</v>
      </c>
      <c r="K30" t="s">
        <v>202</v>
      </c>
      <c r="L30" s="6">
        <v>43830.759467592594</v>
      </c>
      <c r="M30" s="8">
        <f>IFERROR(Tabla_kronos_MCSIG_PEI[[#This Row],[SIA_CANTIDAD]]/Tabla_kronos_MCSIG_PEI[[#This Row],[SIP_CANTIDAD]],"Meta sin Valor")</f>
        <v>1.1055155000000001</v>
      </c>
      <c r="N30" s="1" t="str">
        <f>IFERROR(IF(VLOOKUP(Tabla_kronos_MCSIG_PEI[[#This Row],[SIN_ID]],#REF!,1,0)&gt;0,"X","-"),"-")</f>
        <v>-</v>
      </c>
      <c r="O30"/>
    </row>
    <row r="31" spans="1:15" x14ac:dyDescent="0.25">
      <c r="A31" t="s">
        <v>133</v>
      </c>
      <c r="B31" s="1">
        <v>3</v>
      </c>
      <c r="C31" t="s">
        <v>19</v>
      </c>
      <c r="D31" s="1">
        <v>52</v>
      </c>
      <c r="E31" t="s">
        <v>20</v>
      </c>
      <c r="F31" s="1">
        <v>238</v>
      </c>
      <c r="G31" t="s">
        <v>134</v>
      </c>
      <c r="H31" s="3">
        <v>0</v>
      </c>
      <c r="I31" t="s">
        <v>102</v>
      </c>
      <c r="J31" s="3">
        <v>0</v>
      </c>
      <c r="K31" t="s">
        <v>135</v>
      </c>
      <c r="L31" s="6">
        <v>43830.447951388887</v>
      </c>
      <c r="M31" s="8" t="str">
        <f>IFERROR(Tabla_kronos_MCSIG_PEI[[#This Row],[SIA_CANTIDAD]]/Tabla_kronos_MCSIG_PEI[[#This Row],[SIP_CANTIDAD]],"Meta sin Valor")</f>
        <v>Meta sin Valor</v>
      </c>
      <c r="N31" s="1" t="str">
        <f>IFERROR(IF(VLOOKUP(Tabla_kronos_MCSIG_PEI[[#This Row],[SIN_ID]],#REF!,1,0)&gt;0,"X","-"),"-")</f>
        <v>-</v>
      </c>
      <c r="O31"/>
    </row>
    <row r="32" spans="1:15" x14ac:dyDescent="0.25">
      <c r="A32" t="s">
        <v>133</v>
      </c>
      <c r="B32" s="1">
        <v>3</v>
      </c>
      <c r="C32" t="s">
        <v>19</v>
      </c>
      <c r="D32" s="1">
        <v>52</v>
      </c>
      <c r="E32" t="s">
        <v>20</v>
      </c>
      <c r="F32" s="1">
        <v>239</v>
      </c>
      <c r="G32" t="s">
        <v>136</v>
      </c>
      <c r="H32" s="3">
        <v>0</v>
      </c>
      <c r="I32" t="s">
        <v>102</v>
      </c>
      <c r="J32" s="3">
        <v>0</v>
      </c>
      <c r="K32" t="s">
        <v>135</v>
      </c>
      <c r="L32" s="6">
        <v>43830.449872685182</v>
      </c>
      <c r="M32" s="8" t="str">
        <f>IFERROR(Tabla_kronos_MCSIG_PEI[[#This Row],[SIA_CANTIDAD]]/Tabla_kronos_MCSIG_PEI[[#This Row],[SIP_CANTIDAD]],"Meta sin Valor")</f>
        <v>Meta sin Valor</v>
      </c>
      <c r="N32" s="1" t="str">
        <f>IFERROR(IF(VLOOKUP(Tabla_kronos_MCSIG_PEI[[#This Row],[SIN_ID]],#REF!,1,0)&gt;0,"X","-"),"-")</f>
        <v>-</v>
      </c>
      <c r="O32"/>
    </row>
    <row r="33" spans="1:15" x14ac:dyDescent="0.25">
      <c r="A33" t="s">
        <v>133</v>
      </c>
      <c r="B33" s="1">
        <v>3</v>
      </c>
      <c r="C33" t="s">
        <v>19</v>
      </c>
      <c r="D33" s="1">
        <v>52</v>
      </c>
      <c r="E33" t="s">
        <v>20</v>
      </c>
      <c r="F33" s="1">
        <v>240</v>
      </c>
      <c r="G33" t="s">
        <v>21</v>
      </c>
      <c r="H33" s="3">
        <v>2800</v>
      </c>
      <c r="I33" t="s">
        <v>102</v>
      </c>
      <c r="J33" s="3">
        <v>2800</v>
      </c>
      <c r="K33" t="s">
        <v>185</v>
      </c>
      <c r="L33" s="6">
        <v>43799.451111111113</v>
      </c>
      <c r="M33" s="8">
        <f>IFERROR(Tabla_kronos_MCSIG_PEI[[#This Row],[SIA_CANTIDAD]]/Tabla_kronos_MCSIG_PEI[[#This Row],[SIP_CANTIDAD]],"Meta sin Valor")</f>
        <v>1</v>
      </c>
      <c r="N33" s="1" t="str">
        <f>IFERROR(IF(VLOOKUP(Tabla_kronos_MCSIG_PEI[[#This Row],[SIN_ID]],#REF!,1,0)&gt;0,"X","-"),"-")</f>
        <v>-</v>
      </c>
      <c r="O33"/>
    </row>
    <row r="34" spans="1:15" x14ac:dyDescent="0.25">
      <c r="A34" t="s">
        <v>6</v>
      </c>
      <c r="B34" s="1">
        <v>3</v>
      </c>
      <c r="C34" t="s">
        <v>19</v>
      </c>
      <c r="D34" s="1">
        <v>52</v>
      </c>
      <c r="E34" t="s">
        <v>20</v>
      </c>
      <c r="F34" s="1">
        <v>241</v>
      </c>
      <c r="G34" t="s">
        <v>22</v>
      </c>
      <c r="H34" s="3">
        <v>750000</v>
      </c>
      <c r="I34" t="s">
        <v>102</v>
      </c>
      <c r="J34" s="3">
        <v>1700038</v>
      </c>
      <c r="K34" t="s">
        <v>162</v>
      </c>
      <c r="L34" s="6">
        <v>43799.45753472222</v>
      </c>
      <c r="M34" s="8">
        <f>IFERROR(Tabla_kronos_MCSIG_PEI[[#This Row],[SIA_CANTIDAD]]/Tabla_kronos_MCSIG_PEI[[#This Row],[SIP_CANTIDAD]],"Meta sin Valor")</f>
        <v>2.2667173333333333</v>
      </c>
      <c r="N34" s="1" t="str">
        <f>IFERROR(IF(VLOOKUP(Tabla_kronos_MCSIG_PEI[[#This Row],[SIN_ID]],#REF!,1,0)&gt;0,"X","-"),"-")</f>
        <v>-</v>
      </c>
      <c r="O34"/>
    </row>
    <row r="35" spans="1:15" x14ac:dyDescent="0.25">
      <c r="A35" t="s">
        <v>133</v>
      </c>
      <c r="B35" s="1">
        <v>3</v>
      </c>
      <c r="C35" t="s">
        <v>19</v>
      </c>
      <c r="D35" s="1">
        <v>52</v>
      </c>
      <c r="E35" t="s">
        <v>20</v>
      </c>
      <c r="F35" s="1">
        <v>242</v>
      </c>
      <c r="G35" t="s">
        <v>84</v>
      </c>
      <c r="H35" s="3">
        <v>543</v>
      </c>
      <c r="I35" t="s">
        <v>102</v>
      </c>
      <c r="J35" s="3">
        <v>543</v>
      </c>
      <c r="K35" t="s">
        <v>137</v>
      </c>
      <c r="L35" s="6">
        <v>43830.460856481484</v>
      </c>
      <c r="M35" s="8">
        <f>IFERROR(Tabla_kronos_MCSIG_PEI[[#This Row],[SIA_CANTIDAD]]/Tabla_kronos_MCSIG_PEI[[#This Row],[SIP_CANTIDAD]],"Meta sin Valor")</f>
        <v>1</v>
      </c>
      <c r="N35" s="1" t="str">
        <f>IFERROR(IF(VLOOKUP(Tabla_kronos_MCSIG_PEI[[#This Row],[SIN_ID]],#REF!,1,0)&gt;0,"X","-"),"-")</f>
        <v>-</v>
      </c>
      <c r="O35"/>
    </row>
    <row r="36" spans="1:15" x14ac:dyDescent="0.25">
      <c r="A36" t="s">
        <v>3</v>
      </c>
      <c r="B36" s="1">
        <v>4</v>
      </c>
      <c r="C36" t="s">
        <v>34</v>
      </c>
      <c r="D36" s="1">
        <v>56</v>
      </c>
      <c r="E36" t="s">
        <v>186</v>
      </c>
      <c r="F36" s="1">
        <v>252</v>
      </c>
      <c r="G36" t="s">
        <v>35</v>
      </c>
      <c r="H36" s="3">
        <v>3</v>
      </c>
      <c r="I36" t="s">
        <v>102</v>
      </c>
      <c r="J36" s="3">
        <v>2</v>
      </c>
      <c r="K36" t="s">
        <v>234</v>
      </c>
      <c r="L36" s="6">
        <v>43830.645520833335</v>
      </c>
      <c r="M36" s="8">
        <f>IFERROR(Tabla_kronos_MCSIG_PEI[[#This Row],[SIA_CANTIDAD]]/Tabla_kronos_MCSIG_PEI[[#This Row],[SIP_CANTIDAD]],"Meta sin Valor")</f>
        <v>0.66666666666666663</v>
      </c>
      <c r="N36" s="1" t="str">
        <f>IFERROR(IF(VLOOKUP(Tabla_kronos_MCSIG_PEI[[#This Row],[SIN_ID]],#REF!,1,0)&gt;0,"X","-"),"-")</f>
        <v>-</v>
      </c>
      <c r="O36"/>
    </row>
    <row r="37" spans="1:15" x14ac:dyDescent="0.25">
      <c r="A37" t="s">
        <v>36</v>
      </c>
      <c r="B37" s="1">
        <v>4</v>
      </c>
      <c r="C37" t="s">
        <v>34</v>
      </c>
      <c r="D37" s="1">
        <v>57</v>
      </c>
      <c r="E37" t="s">
        <v>203</v>
      </c>
      <c r="F37" s="1">
        <v>253</v>
      </c>
      <c r="G37" t="s">
        <v>37</v>
      </c>
      <c r="H37" s="3">
        <v>10000000000</v>
      </c>
      <c r="I37" t="s">
        <v>102</v>
      </c>
      <c r="J37" s="3">
        <v>11359904293</v>
      </c>
      <c r="K37" t="s">
        <v>160</v>
      </c>
      <c r="L37" s="6">
        <v>43799.495462962965</v>
      </c>
      <c r="M37" s="8">
        <f>IFERROR(Tabla_kronos_MCSIG_PEI[[#This Row],[SIA_CANTIDAD]]/Tabla_kronos_MCSIG_PEI[[#This Row],[SIP_CANTIDAD]],"Meta sin Valor")</f>
        <v>1.1359904293</v>
      </c>
      <c r="N37" s="1" t="str">
        <f>IFERROR(IF(VLOOKUP(Tabla_kronos_MCSIG_PEI[[#This Row],[SIN_ID]],#REF!,1,0)&gt;0,"X","-"),"-")</f>
        <v>-</v>
      </c>
      <c r="O37"/>
    </row>
    <row r="38" spans="1:15" x14ac:dyDescent="0.25">
      <c r="A38" t="s">
        <v>10</v>
      </c>
      <c r="B38" s="1">
        <v>4</v>
      </c>
      <c r="C38" t="s">
        <v>34</v>
      </c>
      <c r="D38" s="1">
        <v>57</v>
      </c>
      <c r="E38" t="s">
        <v>203</v>
      </c>
      <c r="F38" s="1">
        <v>254</v>
      </c>
      <c r="G38" t="s">
        <v>89</v>
      </c>
      <c r="H38" s="3">
        <v>70</v>
      </c>
      <c r="I38" t="s">
        <v>102</v>
      </c>
      <c r="J38" s="3">
        <v>86</v>
      </c>
      <c r="K38" t="s">
        <v>231</v>
      </c>
      <c r="L38" s="6">
        <v>43830.550949074073</v>
      </c>
      <c r="M38" s="8">
        <f>IFERROR(Tabla_kronos_MCSIG_PEI[[#This Row],[SIA_CANTIDAD]]/Tabla_kronos_MCSIG_PEI[[#This Row],[SIP_CANTIDAD]],"Meta sin Valor")</f>
        <v>1.2285714285714286</v>
      </c>
      <c r="N38" s="1" t="str">
        <f>IFERROR(IF(VLOOKUP(Tabla_kronos_MCSIG_PEI[[#This Row],[SIN_ID]],#REF!,1,0)&gt;0,"X","-"),"-")</f>
        <v>-</v>
      </c>
      <c r="O38"/>
    </row>
    <row r="39" spans="1:15" x14ac:dyDescent="0.25">
      <c r="A39" t="s">
        <v>6</v>
      </c>
      <c r="B39" s="1">
        <v>5</v>
      </c>
      <c r="C39" t="s">
        <v>38</v>
      </c>
      <c r="D39" s="1">
        <v>60</v>
      </c>
      <c r="E39" t="s">
        <v>41</v>
      </c>
      <c r="F39" s="1">
        <v>259</v>
      </c>
      <c r="G39" t="s">
        <v>42</v>
      </c>
      <c r="H39" s="3">
        <v>1</v>
      </c>
      <c r="I39" t="s">
        <v>102</v>
      </c>
      <c r="J39" s="3">
        <v>1</v>
      </c>
      <c r="K39" t="s">
        <v>214</v>
      </c>
      <c r="L39" s="6">
        <v>43830.406053240738</v>
      </c>
      <c r="M39" s="8">
        <f>IFERROR(Tabla_kronos_MCSIG_PEI[[#This Row],[SIA_CANTIDAD]]/Tabla_kronos_MCSIG_PEI[[#This Row],[SIP_CANTIDAD]],"Meta sin Valor")</f>
        <v>1</v>
      </c>
      <c r="N39" s="1" t="str">
        <f>IFERROR(IF(VLOOKUP(Tabla_kronos_MCSIG_PEI[[#This Row],[SIN_ID]],#REF!,1,0)&gt;0,"X","-"),"-")</f>
        <v>-</v>
      </c>
      <c r="O39"/>
    </row>
    <row r="40" spans="1:15" x14ac:dyDescent="0.25">
      <c r="A40" t="s">
        <v>12</v>
      </c>
      <c r="B40" s="1">
        <v>5</v>
      </c>
      <c r="C40" t="s">
        <v>38</v>
      </c>
      <c r="D40" s="1">
        <v>60</v>
      </c>
      <c r="E40" t="s">
        <v>41</v>
      </c>
      <c r="F40" s="1">
        <v>290</v>
      </c>
      <c r="G40" t="s">
        <v>138</v>
      </c>
      <c r="H40" s="3">
        <v>10</v>
      </c>
      <c r="I40" t="s">
        <v>102</v>
      </c>
      <c r="J40" s="3">
        <v>10</v>
      </c>
      <c r="K40" t="s">
        <v>221</v>
      </c>
      <c r="L40" s="6">
        <v>43830.495787037034</v>
      </c>
      <c r="M40" s="8">
        <f>IFERROR(Tabla_kronos_MCSIG_PEI[[#This Row],[SIA_CANTIDAD]]/Tabla_kronos_MCSIG_PEI[[#This Row],[SIP_CANTIDAD]],"Meta sin Valor")</f>
        <v>1</v>
      </c>
      <c r="N40" s="1" t="str">
        <f>IFERROR(IF(VLOOKUP(Tabla_kronos_MCSIG_PEI[[#This Row],[SIN_ID]],#REF!,1,0)&gt;0,"X","-"),"-")</f>
        <v>-</v>
      </c>
      <c r="O40"/>
    </row>
    <row r="41" spans="1:15" x14ac:dyDescent="0.25">
      <c r="A41" t="s">
        <v>6</v>
      </c>
      <c r="B41" s="1">
        <v>5</v>
      </c>
      <c r="C41" t="s">
        <v>38</v>
      </c>
      <c r="D41" s="1">
        <v>60</v>
      </c>
      <c r="E41" t="s">
        <v>41</v>
      </c>
      <c r="F41" s="1">
        <v>309</v>
      </c>
      <c r="G41" t="s">
        <v>90</v>
      </c>
      <c r="H41" s="3">
        <v>100</v>
      </c>
      <c r="I41" t="s">
        <v>102</v>
      </c>
      <c r="J41" s="3">
        <v>100</v>
      </c>
      <c r="K41" t="s">
        <v>139</v>
      </c>
      <c r="L41" s="6">
        <v>43830.406319444446</v>
      </c>
      <c r="M41" s="8">
        <f>IFERROR(Tabla_kronos_MCSIG_PEI[[#This Row],[SIA_CANTIDAD]]/Tabla_kronos_MCSIG_PEI[[#This Row],[SIP_CANTIDAD]],"Meta sin Valor")</f>
        <v>1</v>
      </c>
      <c r="N41" s="1" t="str">
        <f>IFERROR(IF(VLOOKUP(Tabla_kronos_MCSIG_PEI[[#This Row],[SIN_ID]],#REF!,1,0)&gt;0,"X","-"),"-")</f>
        <v>-</v>
      </c>
      <c r="O41"/>
    </row>
    <row r="42" spans="1:15" x14ac:dyDescent="0.25">
      <c r="A42" t="s">
        <v>140</v>
      </c>
      <c r="B42" s="1">
        <v>5</v>
      </c>
      <c r="C42" t="s">
        <v>38</v>
      </c>
      <c r="D42" s="1">
        <v>58</v>
      </c>
      <c r="E42" t="s">
        <v>39</v>
      </c>
      <c r="F42" s="1">
        <v>255</v>
      </c>
      <c r="G42" t="s">
        <v>141</v>
      </c>
      <c r="H42" s="3">
        <v>81</v>
      </c>
      <c r="I42" t="s">
        <v>102</v>
      </c>
      <c r="J42" s="3">
        <v>81</v>
      </c>
      <c r="K42" t="s">
        <v>210</v>
      </c>
      <c r="L42" s="6">
        <v>43799.647974537038</v>
      </c>
      <c r="M42" s="8">
        <f>IFERROR(Tabla_kronos_MCSIG_PEI[[#This Row],[SIA_CANTIDAD]]/Tabla_kronos_MCSIG_PEI[[#This Row],[SIP_CANTIDAD]],"Meta sin Valor")</f>
        <v>1</v>
      </c>
      <c r="N42" s="1" t="str">
        <f>IFERROR(IF(VLOOKUP(Tabla_kronos_MCSIG_PEI[[#This Row],[SIN_ID]],#REF!,1,0)&gt;0,"X","-"),"-")</f>
        <v>-</v>
      </c>
      <c r="O42"/>
    </row>
    <row r="43" spans="1:15" x14ac:dyDescent="0.25">
      <c r="A43" t="s">
        <v>142</v>
      </c>
      <c r="B43" s="1">
        <v>5</v>
      </c>
      <c r="C43" t="s">
        <v>38</v>
      </c>
      <c r="D43" s="1">
        <v>58</v>
      </c>
      <c r="E43" t="s">
        <v>39</v>
      </c>
      <c r="F43" s="1">
        <v>256</v>
      </c>
      <c r="G43" t="s">
        <v>143</v>
      </c>
      <c r="H43" s="3">
        <v>0</v>
      </c>
      <c r="I43" t="s">
        <v>102</v>
      </c>
      <c r="J43" s="3">
        <v>0</v>
      </c>
      <c r="K43" t="s">
        <v>226</v>
      </c>
      <c r="L43" s="6">
        <v>43654.482708333337</v>
      </c>
      <c r="M43" s="8" t="str">
        <f>IFERROR(Tabla_kronos_MCSIG_PEI[[#This Row],[SIA_CANTIDAD]]/Tabla_kronos_MCSIG_PEI[[#This Row],[SIP_CANTIDAD]],"Meta sin Valor")</f>
        <v>Meta sin Valor</v>
      </c>
      <c r="N43" s="1" t="str">
        <f>IFERROR(IF(VLOOKUP(Tabla_kronos_MCSIG_PEI[[#This Row],[SIN_ID]],#REF!,1,0)&gt;0,"X","-"),"-")</f>
        <v>-</v>
      </c>
      <c r="O43"/>
    </row>
    <row r="44" spans="1:15" x14ac:dyDescent="0.25">
      <c r="A44" t="s">
        <v>142</v>
      </c>
      <c r="B44" s="1">
        <v>5</v>
      </c>
      <c r="C44" t="s">
        <v>38</v>
      </c>
      <c r="D44" s="1">
        <v>58</v>
      </c>
      <c r="E44" t="s">
        <v>39</v>
      </c>
      <c r="F44" s="1">
        <v>257</v>
      </c>
      <c r="G44" t="s">
        <v>40</v>
      </c>
      <c r="H44" s="3">
        <v>82</v>
      </c>
      <c r="I44" t="s">
        <v>102</v>
      </c>
      <c r="J44" s="3">
        <v>82</v>
      </c>
      <c r="K44" t="s">
        <v>227</v>
      </c>
      <c r="L44" s="6">
        <v>43654.488321759258</v>
      </c>
      <c r="M44" s="8">
        <f>IFERROR(Tabla_kronos_MCSIG_PEI[[#This Row],[SIA_CANTIDAD]]/Tabla_kronos_MCSIG_PEI[[#This Row],[SIP_CANTIDAD]],"Meta sin Valor")</f>
        <v>1</v>
      </c>
      <c r="N44" s="1" t="str">
        <f>IFERROR(IF(VLOOKUP(Tabla_kronos_MCSIG_PEI[[#This Row],[SIN_ID]],#REF!,1,0)&gt;0,"X","-"),"-")</f>
        <v>-</v>
      </c>
      <c r="O44"/>
    </row>
    <row r="45" spans="1:15" x14ac:dyDescent="0.25">
      <c r="A45" t="s">
        <v>12</v>
      </c>
      <c r="B45" s="1">
        <v>5</v>
      </c>
      <c r="C45" t="s">
        <v>38</v>
      </c>
      <c r="D45" s="1">
        <v>58</v>
      </c>
      <c r="E45" t="s">
        <v>39</v>
      </c>
      <c r="F45" s="1">
        <v>308</v>
      </c>
      <c r="G45" t="s">
        <v>144</v>
      </c>
      <c r="H45" s="3">
        <v>0</v>
      </c>
      <c r="I45" t="s">
        <v>102</v>
      </c>
      <c r="J45" s="3"/>
      <c r="L45" s="6"/>
      <c r="M45" s="8" t="str">
        <f>IFERROR(Tabla_kronos_MCSIG_PEI[[#This Row],[SIA_CANTIDAD]]/Tabla_kronos_MCSIG_PEI[[#This Row],[SIP_CANTIDAD]],"Meta sin Valor")</f>
        <v>Meta sin Valor</v>
      </c>
      <c r="N45" s="1" t="str">
        <f>IFERROR(IF(VLOOKUP(Tabla_kronos_MCSIG_PEI[[#This Row],[SIN_ID]],#REF!,1,0)&gt;0,"X","-"),"-")</f>
        <v>-</v>
      </c>
      <c r="O45"/>
    </row>
    <row r="46" spans="1:15" x14ac:dyDescent="0.25">
      <c r="A46" t="s">
        <v>5</v>
      </c>
      <c r="B46" s="1">
        <v>6</v>
      </c>
      <c r="C46" t="s">
        <v>43</v>
      </c>
      <c r="D46" s="1">
        <v>62</v>
      </c>
      <c r="E46" t="s">
        <v>47</v>
      </c>
      <c r="F46" s="1">
        <v>262</v>
      </c>
      <c r="G46" t="s">
        <v>145</v>
      </c>
      <c r="H46" s="3">
        <v>6</v>
      </c>
      <c r="I46" t="s">
        <v>102</v>
      </c>
      <c r="J46" s="3">
        <v>6</v>
      </c>
      <c r="K46" t="s">
        <v>163</v>
      </c>
      <c r="L46" s="6">
        <v>43830.659363425926</v>
      </c>
      <c r="M46" s="8">
        <f>IFERROR(Tabla_kronos_MCSIG_PEI[[#This Row],[SIA_CANTIDAD]]/Tabla_kronos_MCSIG_PEI[[#This Row],[SIP_CANTIDAD]],"Meta sin Valor")</f>
        <v>1</v>
      </c>
      <c r="N46" s="1" t="str">
        <f>IFERROR(IF(VLOOKUP(Tabla_kronos_MCSIG_PEI[[#This Row],[SIN_ID]],#REF!,1,0)&gt;0,"X","-"),"-")</f>
        <v>-</v>
      </c>
      <c r="O46"/>
    </row>
    <row r="47" spans="1:15" x14ac:dyDescent="0.25">
      <c r="A47" t="s">
        <v>5</v>
      </c>
      <c r="B47" s="1">
        <v>6</v>
      </c>
      <c r="C47" t="s">
        <v>43</v>
      </c>
      <c r="D47" s="1">
        <v>62</v>
      </c>
      <c r="E47" t="s">
        <v>47</v>
      </c>
      <c r="F47" s="1">
        <v>263</v>
      </c>
      <c r="G47" t="s">
        <v>48</v>
      </c>
      <c r="H47" s="3">
        <v>1145</v>
      </c>
      <c r="I47" t="s">
        <v>102</v>
      </c>
      <c r="J47" s="3">
        <v>1145</v>
      </c>
      <c r="K47" t="s">
        <v>164</v>
      </c>
      <c r="L47" s="6">
        <v>43830.66033564815</v>
      </c>
      <c r="M47" s="8">
        <f>IFERROR(Tabla_kronos_MCSIG_PEI[[#This Row],[SIA_CANTIDAD]]/Tabla_kronos_MCSIG_PEI[[#This Row],[SIP_CANTIDAD]],"Meta sin Valor")</f>
        <v>1</v>
      </c>
      <c r="N47" s="1" t="str">
        <f>IFERROR(IF(VLOOKUP(Tabla_kronos_MCSIG_PEI[[#This Row],[SIN_ID]],#REF!,1,0)&gt;0,"X","-"),"-")</f>
        <v>-</v>
      </c>
      <c r="O47"/>
    </row>
    <row r="48" spans="1:15" x14ac:dyDescent="0.25">
      <c r="A48" t="s">
        <v>6</v>
      </c>
      <c r="B48" s="1">
        <v>6</v>
      </c>
      <c r="C48" t="s">
        <v>43</v>
      </c>
      <c r="D48" s="1">
        <v>62</v>
      </c>
      <c r="E48" t="s">
        <v>47</v>
      </c>
      <c r="F48" s="1">
        <v>264</v>
      </c>
      <c r="G48" t="s">
        <v>146</v>
      </c>
      <c r="H48" s="3">
        <v>2</v>
      </c>
      <c r="I48" t="s">
        <v>102</v>
      </c>
      <c r="J48" s="3">
        <v>2</v>
      </c>
      <c r="K48" t="s">
        <v>215</v>
      </c>
      <c r="L48" s="6">
        <v>43830.428194444445</v>
      </c>
      <c r="M48" s="8">
        <f>IFERROR(Tabla_kronos_MCSIG_PEI[[#This Row],[SIA_CANTIDAD]]/Tabla_kronos_MCSIG_PEI[[#This Row],[SIP_CANTIDAD]],"Meta sin Valor")</f>
        <v>1</v>
      </c>
      <c r="N48" s="1" t="str">
        <f>IFERROR(IF(VLOOKUP(Tabla_kronos_MCSIG_PEI[[#This Row],[SIN_ID]],#REF!,1,0)&gt;0,"X","-"),"-")</f>
        <v>-</v>
      </c>
      <c r="O48"/>
    </row>
    <row r="49" spans="1:15" x14ac:dyDescent="0.25">
      <c r="A49" t="s">
        <v>142</v>
      </c>
      <c r="B49" s="1">
        <v>6</v>
      </c>
      <c r="C49" t="s">
        <v>43</v>
      </c>
      <c r="D49" s="1">
        <v>64</v>
      </c>
      <c r="E49" t="s">
        <v>92</v>
      </c>
      <c r="F49" s="1">
        <v>267</v>
      </c>
      <c r="G49" t="s">
        <v>49</v>
      </c>
      <c r="H49" s="3">
        <v>12</v>
      </c>
      <c r="I49" t="s">
        <v>102</v>
      </c>
      <c r="J49" s="3">
        <v>12</v>
      </c>
      <c r="K49" t="s">
        <v>228</v>
      </c>
      <c r="L49" s="6">
        <v>43654.490081018521</v>
      </c>
      <c r="M49" s="8">
        <f>IFERROR(Tabla_kronos_MCSIG_PEI[[#This Row],[SIA_CANTIDAD]]/Tabla_kronos_MCSIG_PEI[[#This Row],[SIP_CANTIDAD]],"Meta sin Valor")</f>
        <v>1</v>
      </c>
      <c r="N49" s="1" t="str">
        <f>IFERROR(IF(VLOOKUP(Tabla_kronos_MCSIG_PEI[[#This Row],[SIN_ID]],#REF!,1,0)&gt;0,"X","-"),"-")</f>
        <v>-</v>
      </c>
      <c r="O49"/>
    </row>
    <row r="50" spans="1:15" x14ac:dyDescent="0.25">
      <c r="A50" t="s">
        <v>12</v>
      </c>
      <c r="B50" s="1">
        <v>6</v>
      </c>
      <c r="C50" t="s">
        <v>43</v>
      </c>
      <c r="D50" s="1">
        <v>67</v>
      </c>
      <c r="E50" t="s">
        <v>96</v>
      </c>
      <c r="F50" s="1">
        <v>297</v>
      </c>
      <c r="G50" t="s">
        <v>56</v>
      </c>
      <c r="H50" s="3">
        <v>100</v>
      </c>
      <c r="I50" t="s">
        <v>102</v>
      </c>
      <c r="J50" s="3">
        <v>100</v>
      </c>
      <c r="K50" t="s">
        <v>233</v>
      </c>
      <c r="L50" s="6">
        <v>43830.727430555555</v>
      </c>
      <c r="M50" s="8">
        <f>IFERROR(Tabla_kronos_MCSIG_PEI[[#This Row],[SIA_CANTIDAD]]/Tabla_kronos_MCSIG_PEI[[#This Row],[SIP_CANTIDAD]],"Meta sin Valor")</f>
        <v>1</v>
      </c>
      <c r="N50" s="1" t="str">
        <f>IFERROR(IF(VLOOKUP(Tabla_kronos_MCSIG_PEI[[#This Row],[SIN_ID]],#REF!,1,0)&gt;0,"X","-"),"-")</f>
        <v>-</v>
      </c>
      <c r="O50"/>
    </row>
    <row r="51" spans="1:15" x14ac:dyDescent="0.25">
      <c r="A51" t="s">
        <v>6</v>
      </c>
      <c r="B51" s="1">
        <v>6</v>
      </c>
      <c r="C51" t="s">
        <v>43</v>
      </c>
      <c r="D51" s="1">
        <v>67</v>
      </c>
      <c r="E51" t="s">
        <v>96</v>
      </c>
      <c r="F51" s="1">
        <v>310</v>
      </c>
      <c r="G51" t="s">
        <v>57</v>
      </c>
      <c r="H51" s="3">
        <v>800000</v>
      </c>
      <c r="I51" t="s">
        <v>102</v>
      </c>
      <c r="J51" s="3">
        <v>800000</v>
      </c>
      <c r="K51" t="s">
        <v>165</v>
      </c>
      <c r="L51" s="6">
        <v>43830.429386574076</v>
      </c>
      <c r="M51" s="8">
        <f>IFERROR(Tabla_kronos_MCSIG_PEI[[#This Row],[SIA_CANTIDAD]]/Tabla_kronos_MCSIG_PEI[[#This Row],[SIP_CANTIDAD]],"Meta sin Valor")</f>
        <v>1</v>
      </c>
      <c r="N51" s="1" t="str">
        <f>IFERROR(IF(VLOOKUP(Tabla_kronos_MCSIG_PEI[[#This Row],[SIN_ID]],#REF!,1,0)&gt;0,"X","-"),"-")</f>
        <v>-</v>
      </c>
      <c r="O51"/>
    </row>
    <row r="52" spans="1:15" x14ac:dyDescent="0.25">
      <c r="A52" t="s">
        <v>5</v>
      </c>
      <c r="B52" s="1">
        <v>6</v>
      </c>
      <c r="C52" t="s">
        <v>43</v>
      </c>
      <c r="D52" s="1">
        <v>61</v>
      </c>
      <c r="E52" t="s">
        <v>44</v>
      </c>
      <c r="F52" s="1">
        <v>260</v>
      </c>
      <c r="G52" t="s">
        <v>45</v>
      </c>
      <c r="H52" s="3">
        <v>11</v>
      </c>
      <c r="I52" t="s">
        <v>102</v>
      </c>
      <c r="J52" s="3">
        <v>11</v>
      </c>
      <c r="K52" t="s">
        <v>166</v>
      </c>
      <c r="L52" s="6">
        <v>43830.654224537036</v>
      </c>
      <c r="M52" s="8">
        <f>IFERROR(Tabla_kronos_MCSIG_PEI[[#This Row],[SIA_CANTIDAD]]/Tabla_kronos_MCSIG_PEI[[#This Row],[SIP_CANTIDAD]],"Meta sin Valor")</f>
        <v>1</v>
      </c>
      <c r="N52" s="1" t="str">
        <f>IFERROR(IF(VLOOKUP(Tabla_kronos_MCSIG_PEI[[#This Row],[SIN_ID]],#REF!,1,0)&gt;0,"X","-"),"-")</f>
        <v>-</v>
      </c>
      <c r="O52"/>
    </row>
    <row r="53" spans="1:15" x14ac:dyDescent="0.25">
      <c r="A53" t="s">
        <v>5</v>
      </c>
      <c r="B53" s="1">
        <v>6</v>
      </c>
      <c r="C53" t="s">
        <v>43</v>
      </c>
      <c r="D53" s="1">
        <v>61</v>
      </c>
      <c r="E53" t="s">
        <v>44</v>
      </c>
      <c r="F53" s="1">
        <v>261</v>
      </c>
      <c r="G53" t="s">
        <v>46</v>
      </c>
      <c r="H53" s="3">
        <v>21</v>
      </c>
      <c r="I53" t="s">
        <v>102</v>
      </c>
      <c r="J53" s="3">
        <v>21</v>
      </c>
      <c r="K53" t="s">
        <v>177</v>
      </c>
      <c r="L53" s="6">
        <v>43830.655578703707</v>
      </c>
      <c r="M53" s="8">
        <f>IFERROR(Tabla_kronos_MCSIG_PEI[[#This Row],[SIA_CANTIDAD]]/Tabla_kronos_MCSIG_PEI[[#This Row],[SIP_CANTIDAD]],"Meta sin Valor")</f>
        <v>1</v>
      </c>
      <c r="N53" s="1" t="str">
        <f>IFERROR(IF(VLOOKUP(Tabla_kronos_MCSIG_PEI[[#This Row],[SIN_ID]],#REF!,1,0)&gt;0,"X","-"),"-")</f>
        <v>-</v>
      </c>
      <c r="O53"/>
    </row>
    <row r="54" spans="1:15" x14ac:dyDescent="0.25">
      <c r="A54" t="s">
        <v>5</v>
      </c>
      <c r="B54" s="1">
        <v>6</v>
      </c>
      <c r="C54" t="s">
        <v>43</v>
      </c>
      <c r="D54" s="1">
        <v>63</v>
      </c>
      <c r="E54" t="s">
        <v>91</v>
      </c>
      <c r="F54" s="1">
        <v>265</v>
      </c>
      <c r="G54" t="s">
        <v>147</v>
      </c>
      <c r="H54" s="3">
        <v>55</v>
      </c>
      <c r="I54" t="s">
        <v>102</v>
      </c>
      <c r="J54" s="3">
        <v>55</v>
      </c>
      <c r="K54" t="s">
        <v>178</v>
      </c>
      <c r="L54" s="6">
        <v>43830.663460648146</v>
      </c>
      <c r="M54" s="8">
        <f>IFERROR(Tabla_kronos_MCSIG_PEI[[#This Row],[SIA_CANTIDAD]]/Tabla_kronos_MCSIG_PEI[[#This Row],[SIP_CANTIDAD]],"Meta sin Valor")</f>
        <v>1</v>
      </c>
      <c r="N54" s="1" t="str">
        <f>IFERROR(IF(VLOOKUP(Tabla_kronos_MCSIG_PEI[[#This Row],[SIN_ID]],#REF!,1,0)&gt;0,"X","-"),"-")</f>
        <v>-</v>
      </c>
      <c r="O54"/>
    </row>
    <row r="55" spans="1:15" x14ac:dyDescent="0.25">
      <c r="A55" t="s">
        <v>5</v>
      </c>
      <c r="B55" s="1">
        <v>6</v>
      </c>
      <c r="C55" t="s">
        <v>43</v>
      </c>
      <c r="D55" s="1">
        <v>63</v>
      </c>
      <c r="E55" t="s">
        <v>91</v>
      </c>
      <c r="F55" s="1">
        <v>266</v>
      </c>
      <c r="G55" t="s">
        <v>190</v>
      </c>
      <c r="H55" s="3">
        <v>67</v>
      </c>
      <c r="I55" t="s">
        <v>102</v>
      </c>
      <c r="J55" s="3">
        <v>67</v>
      </c>
      <c r="K55" t="s">
        <v>179</v>
      </c>
      <c r="L55" s="6">
        <v>43830.66474537037</v>
      </c>
      <c r="M55" s="8">
        <f>IFERROR(Tabla_kronos_MCSIG_PEI[[#This Row],[SIA_CANTIDAD]]/Tabla_kronos_MCSIG_PEI[[#This Row],[SIP_CANTIDAD]],"Meta sin Valor")</f>
        <v>1</v>
      </c>
      <c r="N55" s="1" t="str">
        <f>IFERROR(IF(VLOOKUP(Tabla_kronos_MCSIG_PEI[[#This Row],[SIN_ID]],#REF!,1,0)&gt;0,"X","-"),"-")</f>
        <v>-</v>
      </c>
      <c r="O55"/>
    </row>
    <row r="56" spans="1:15" x14ac:dyDescent="0.25">
      <c r="A56" t="s">
        <v>133</v>
      </c>
      <c r="B56" s="1">
        <v>7</v>
      </c>
      <c r="C56" t="s">
        <v>50</v>
      </c>
      <c r="D56" s="1">
        <v>68</v>
      </c>
      <c r="E56" t="s">
        <v>180</v>
      </c>
      <c r="F56" s="1">
        <v>275</v>
      </c>
      <c r="G56" t="s">
        <v>97</v>
      </c>
      <c r="H56" s="3">
        <v>150</v>
      </c>
      <c r="I56" t="s">
        <v>102</v>
      </c>
      <c r="J56" s="3">
        <v>150</v>
      </c>
      <c r="K56" t="s">
        <v>187</v>
      </c>
      <c r="L56" s="6">
        <v>43830.46702546296</v>
      </c>
      <c r="M56" s="8">
        <f>IFERROR(Tabla_kronos_MCSIG_PEI[[#This Row],[SIA_CANTIDAD]]/Tabla_kronos_MCSIG_PEI[[#This Row],[SIP_CANTIDAD]],"Meta sin Valor")</f>
        <v>1</v>
      </c>
      <c r="N56" s="1" t="str">
        <f>IFERROR(IF(VLOOKUP(Tabla_kronos_MCSIG_PEI[[#This Row],[SIN_ID]],#REF!,1,0)&gt;0,"X","-"),"-")</f>
        <v>-</v>
      </c>
      <c r="O56"/>
    </row>
    <row r="57" spans="1:15" x14ac:dyDescent="0.25">
      <c r="A57" t="s">
        <v>142</v>
      </c>
      <c r="B57" s="1">
        <v>7</v>
      </c>
      <c r="C57" t="s">
        <v>50</v>
      </c>
      <c r="D57" s="1">
        <v>68</v>
      </c>
      <c r="E57" t="s">
        <v>180</v>
      </c>
      <c r="F57" s="1">
        <v>276</v>
      </c>
      <c r="G57" t="s">
        <v>191</v>
      </c>
      <c r="H57" s="3">
        <v>8</v>
      </c>
      <c r="I57" t="s">
        <v>102</v>
      </c>
      <c r="J57" s="3">
        <v>8</v>
      </c>
      <c r="K57" t="s">
        <v>229</v>
      </c>
      <c r="L57" s="6">
        <v>43654.491875</v>
      </c>
      <c r="M57" s="8">
        <f>IFERROR(Tabla_kronos_MCSIG_PEI[[#This Row],[SIA_CANTIDAD]]/Tabla_kronos_MCSIG_PEI[[#This Row],[SIP_CANTIDAD]],"Meta sin Valor")</f>
        <v>1</v>
      </c>
      <c r="N57" s="1" t="str">
        <f>IFERROR(IF(VLOOKUP(Tabla_kronos_MCSIG_PEI[[#This Row],[SIN_ID]],#REF!,1,0)&gt;0,"X","-"),"-")</f>
        <v>-</v>
      </c>
      <c r="O57"/>
    </row>
    <row r="58" spans="1:15" x14ac:dyDescent="0.25">
      <c r="A58" t="s">
        <v>148</v>
      </c>
      <c r="B58" s="1">
        <v>7</v>
      </c>
      <c r="C58" t="s">
        <v>50</v>
      </c>
      <c r="D58" s="1">
        <v>65</v>
      </c>
      <c r="E58" t="s">
        <v>93</v>
      </c>
      <c r="F58" s="1">
        <v>268</v>
      </c>
      <c r="G58" t="s">
        <v>51</v>
      </c>
      <c r="H58" s="3">
        <v>4350</v>
      </c>
      <c r="I58" t="s">
        <v>102</v>
      </c>
      <c r="J58" s="3">
        <v>4350</v>
      </c>
      <c r="K58" t="s">
        <v>204</v>
      </c>
      <c r="L58" s="6">
        <v>43830.618379629632</v>
      </c>
      <c r="M58" s="8">
        <f>IFERROR(Tabla_kronos_MCSIG_PEI[[#This Row],[SIA_CANTIDAD]]/Tabla_kronos_MCSIG_PEI[[#This Row],[SIP_CANTIDAD]],"Meta sin Valor")</f>
        <v>1</v>
      </c>
      <c r="N58" s="1" t="str">
        <f>IFERROR(IF(VLOOKUP(Tabla_kronos_MCSIG_PEI[[#This Row],[SIN_ID]],#REF!,1,0)&gt;0,"X","-"),"-")</f>
        <v>-</v>
      </c>
      <c r="O58"/>
    </row>
    <row r="59" spans="1:15" x14ac:dyDescent="0.25">
      <c r="A59" t="s">
        <v>148</v>
      </c>
      <c r="B59" s="1">
        <v>7</v>
      </c>
      <c r="C59" t="s">
        <v>50</v>
      </c>
      <c r="D59" s="1">
        <v>65</v>
      </c>
      <c r="E59" t="s">
        <v>93</v>
      </c>
      <c r="F59" s="1">
        <v>269</v>
      </c>
      <c r="G59" t="s">
        <v>94</v>
      </c>
      <c r="H59" s="3">
        <v>20</v>
      </c>
      <c r="I59" t="s">
        <v>102</v>
      </c>
      <c r="J59" s="3">
        <v>20</v>
      </c>
      <c r="K59" t="s">
        <v>161</v>
      </c>
      <c r="L59" s="6">
        <v>43830.628125000003</v>
      </c>
      <c r="M59" s="8">
        <f>IFERROR(Tabla_kronos_MCSIG_PEI[[#This Row],[SIA_CANTIDAD]]/Tabla_kronos_MCSIG_PEI[[#This Row],[SIP_CANTIDAD]],"Meta sin Valor")</f>
        <v>1</v>
      </c>
      <c r="N59" s="1" t="str">
        <f>IFERROR(IF(VLOOKUP(Tabla_kronos_MCSIG_PEI[[#This Row],[SIN_ID]],#REF!,1,0)&gt;0,"X","-"),"-")</f>
        <v>-</v>
      </c>
      <c r="O59"/>
    </row>
    <row r="60" spans="1:15" x14ac:dyDescent="0.25">
      <c r="A60" t="s">
        <v>149</v>
      </c>
      <c r="B60" s="1">
        <v>7</v>
      </c>
      <c r="C60" t="s">
        <v>50</v>
      </c>
      <c r="D60" s="1">
        <v>65</v>
      </c>
      <c r="E60" t="s">
        <v>93</v>
      </c>
      <c r="F60" s="1">
        <v>270</v>
      </c>
      <c r="G60" t="s">
        <v>52</v>
      </c>
      <c r="H60" s="3">
        <v>1945</v>
      </c>
      <c r="I60" t="s">
        <v>102</v>
      </c>
      <c r="J60" s="3">
        <v>1801</v>
      </c>
      <c r="K60" t="s">
        <v>222</v>
      </c>
      <c r="L60" s="6">
        <v>43830.490312499998</v>
      </c>
      <c r="M60" s="8">
        <f>IFERROR(Tabla_kronos_MCSIG_PEI[[#This Row],[SIA_CANTIDAD]]/Tabla_kronos_MCSIG_PEI[[#This Row],[SIP_CANTIDAD]],"Meta sin Valor")</f>
        <v>0.92596401028277631</v>
      </c>
      <c r="N60" s="1" t="str">
        <f>IFERROR(IF(VLOOKUP(Tabla_kronos_MCSIG_PEI[[#This Row],[SIN_ID]],#REF!,1,0)&gt;0,"X","-"),"-")</f>
        <v>-</v>
      </c>
      <c r="O60"/>
    </row>
    <row r="61" spans="1:15" x14ac:dyDescent="0.25">
      <c r="A61" t="s">
        <v>149</v>
      </c>
      <c r="B61" s="1">
        <v>7</v>
      </c>
      <c r="C61" t="s">
        <v>50</v>
      </c>
      <c r="D61" s="1">
        <v>65</v>
      </c>
      <c r="E61" t="s">
        <v>93</v>
      </c>
      <c r="F61" s="1">
        <v>271</v>
      </c>
      <c r="G61" t="s">
        <v>95</v>
      </c>
      <c r="H61" s="3">
        <v>100</v>
      </c>
      <c r="I61" t="s">
        <v>102</v>
      </c>
      <c r="J61" s="3">
        <v>102</v>
      </c>
      <c r="K61" t="s">
        <v>223</v>
      </c>
      <c r="L61" s="6">
        <v>43830.491111111114</v>
      </c>
      <c r="M61" s="8">
        <f>IFERROR(Tabla_kronos_MCSIG_PEI[[#This Row],[SIA_CANTIDAD]]/Tabla_kronos_MCSIG_PEI[[#This Row],[SIP_CANTIDAD]],"Meta sin Valor")</f>
        <v>1.02</v>
      </c>
      <c r="N61" s="1" t="str">
        <f>IFERROR(IF(VLOOKUP(Tabla_kronos_MCSIG_PEI[[#This Row],[SIN_ID]],#REF!,1,0)&gt;0,"X","-"),"-")</f>
        <v>-</v>
      </c>
      <c r="O61"/>
    </row>
    <row r="62" spans="1:15" x14ac:dyDescent="0.25">
      <c r="A62" t="s">
        <v>5</v>
      </c>
      <c r="B62" s="1">
        <v>7</v>
      </c>
      <c r="C62" t="s">
        <v>50</v>
      </c>
      <c r="D62" s="1">
        <v>66</v>
      </c>
      <c r="E62" t="s">
        <v>53</v>
      </c>
      <c r="F62" s="1">
        <v>272</v>
      </c>
      <c r="G62" t="s">
        <v>54</v>
      </c>
      <c r="H62" s="3">
        <v>1</v>
      </c>
      <c r="I62" t="s">
        <v>102</v>
      </c>
      <c r="J62" s="3">
        <v>1</v>
      </c>
      <c r="K62" t="s">
        <v>167</v>
      </c>
      <c r="L62" s="6">
        <v>43830.667233796295</v>
      </c>
      <c r="M62" s="8">
        <f>IFERROR(Tabla_kronos_MCSIG_PEI[[#This Row],[SIA_CANTIDAD]]/Tabla_kronos_MCSIG_PEI[[#This Row],[SIP_CANTIDAD]],"Meta sin Valor")</f>
        <v>1</v>
      </c>
      <c r="N62" s="1" t="str">
        <f>IFERROR(IF(VLOOKUP(Tabla_kronos_MCSIG_PEI[[#This Row],[SIN_ID]],#REF!,1,0)&gt;0,"X","-"),"-")</f>
        <v>-</v>
      </c>
      <c r="O62"/>
    </row>
    <row r="63" spans="1:15" x14ac:dyDescent="0.25">
      <c r="A63" t="s">
        <v>5</v>
      </c>
      <c r="B63" s="1">
        <v>7</v>
      </c>
      <c r="C63" t="s">
        <v>50</v>
      </c>
      <c r="D63" s="1">
        <v>66</v>
      </c>
      <c r="E63" t="s">
        <v>53</v>
      </c>
      <c r="F63" s="1">
        <v>273</v>
      </c>
      <c r="G63" t="s">
        <v>55</v>
      </c>
      <c r="H63" s="3">
        <v>1</v>
      </c>
      <c r="I63" t="s">
        <v>102</v>
      </c>
      <c r="J63" s="3">
        <v>1</v>
      </c>
      <c r="K63" t="s">
        <v>181</v>
      </c>
      <c r="L63" s="6">
        <v>43830.669444444444</v>
      </c>
      <c r="M63" s="8">
        <f>IFERROR(Tabla_kronos_MCSIG_PEI[[#This Row],[SIA_CANTIDAD]]/Tabla_kronos_MCSIG_PEI[[#This Row],[SIP_CANTIDAD]],"Meta sin Valor")</f>
        <v>1</v>
      </c>
      <c r="N63" s="1" t="str">
        <f>IFERROR(IF(VLOOKUP(Tabla_kronos_MCSIG_PEI[[#This Row],[SIN_ID]],#REF!,1,0)&gt;0,"X","-"),"-")</f>
        <v>-</v>
      </c>
      <c r="O63"/>
    </row>
    <row r="64" spans="1:15" x14ac:dyDescent="0.25">
      <c r="A64" t="s">
        <v>3</v>
      </c>
      <c r="B64" s="1">
        <v>7</v>
      </c>
      <c r="C64" t="s">
        <v>50</v>
      </c>
      <c r="D64" s="1">
        <v>66</v>
      </c>
      <c r="E64" t="s">
        <v>53</v>
      </c>
      <c r="F64" s="1">
        <v>274</v>
      </c>
      <c r="G64" t="s">
        <v>150</v>
      </c>
      <c r="H64" s="3">
        <v>60</v>
      </c>
      <c r="I64" t="s">
        <v>102</v>
      </c>
      <c r="J64" s="3">
        <v>60</v>
      </c>
      <c r="K64" t="s">
        <v>205</v>
      </c>
      <c r="L64" s="6">
        <v>43830.659201388888</v>
      </c>
      <c r="M64" s="8">
        <f>IFERROR(Tabla_kronos_MCSIG_PEI[[#This Row],[SIA_CANTIDAD]]/Tabla_kronos_MCSIG_PEI[[#This Row],[SIP_CANTIDAD]],"Meta sin Valor")</f>
        <v>1</v>
      </c>
      <c r="N64" s="1" t="str">
        <f>IFERROR(IF(VLOOKUP(Tabla_kronos_MCSIG_PEI[[#This Row],[SIN_ID]],#REF!,1,0)&gt;0,"X","-"),"-")</f>
        <v>-</v>
      </c>
      <c r="O64"/>
    </row>
    <row r="65" spans="1:15" x14ac:dyDescent="0.25">
      <c r="A65" t="s">
        <v>3</v>
      </c>
      <c r="B65" s="1">
        <v>7</v>
      </c>
      <c r="C65" t="s">
        <v>50</v>
      </c>
      <c r="D65" s="1">
        <v>66</v>
      </c>
      <c r="E65" t="s">
        <v>53</v>
      </c>
      <c r="F65" s="1">
        <v>306</v>
      </c>
      <c r="G65" t="s">
        <v>151</v>
      </c>
      <c r="H65" s="3">
        <v>50</v>
      </c>
      <c r="I65" t="s">
        <v>102</v>
      </c>
      <c r="J65" s="3">
        <v>373</v>
      </c>
      <c r="K65" t="s">
        <v>235</v>
      </c>
      <c r="L65" s="6">
        <v>43830.659317129626</v>
      </c>
      <c r="M65" s="8">
        <f>IFERROR(Tabla_kronos_MCSIG_PEI[[#This Row],[SIA_CANTIDAD]]/Tabla_kronos_MCSIG_PEI[[#This Row],[SIP_CANTIDAD]],"Meta sin Valor")</f>
        <v>7.46</v>
      </c>
      <c r="N65" s="1" t="str">
        <f>IFERROR(IF(VLOOKUP(Tabla_kronos_MCSIG_PEI[[#This Row],[SIN_ID]],#REF!,1,0)&gt;0,"X","-"),"-")</f>
        <v>-</v>
      </c>
      <c r="O65"/>
    </row>
    <row r="66" spans="1:15" x14ac:dyDescent="0.25">
      <c r="A66" t="s">
        <v>60</v>
      </c>
      <c r="B66" s="1">
        <v>8</v>
      </c>
      <c r="C66" t="s">
        <v>98</v>
      </c>
      <c r="D66" s="1">
        <v>71</v>
      </c>
      <c r="E66" t="s">
        <v>63</v>
      </c>
      <c r="F66" s="1">
        <v>281</v>
      </c>
      <c r="G66" t="s">
        <v>64</v>
      </c>
      <c r="H66" s="3">
        <v>60</v>
      </c>
      <c r="I66" t="s">
        <v>102</v>
      </c>
      <c r="J66" s="3">
        <v>60</v>
      </c>
      <c r="K66" t="s">
        <v>207</v>
      </c>
      <c r="L66" s="6">
        <v>43830.775300925925</v>
      </c>
      <c r="M66" s="8">
        <f>IFERROR(Tabla_kronos_MCSIG_PEI[[#This Row],[SIA_CANTIDAD]]/Tabla_kronos_MCSIG_PEI[[#This Row],[SIP_CANTIDAD]],"Meta sin Valor")</f>
        <v>1</v>
      </c>
      <c r="N66" s="1" t="str">
        <f>IFERROR(IF(VLOOKUP(Tabla_kronos_MCSIG_PEI[[#This Row],[SIN_ID]],#REF!,1,0)&gt;0,"X","-"),"-")</f>
        <v>-</v>
      </c>
      <c r="O66"/>
    </row>
    <row r="67" spans="1:15" x14ac:dyDescent="0.25">
      <c r="A67" t="s">
        <v>60</v>
      </c>
      <c r="B67" s="1">
        <v>8</v>
      </c>
      <c r="C67" t="s">
        <v>98</v>
      </c>
      <c r="D67" s="1">
        <v>70</v>
      </c>
      <c r="E67" t="s">
        <v>62</v>
      </c>
      <c r="F67" s="1">
        <v>283</v>
      </c>
      <c r="G67" t="s">
        <v>152</v>
      </c>
      <c r="H67" s="3">
        <v>43</v>
      </c>
      <c r="I67" t="s">
        <v>102</v>
      </c>
      <c r="J67" s="3">
        <v>43</v>
      </c>
      <c r="K67" t="s">
        <v>208</v>
      </c>
      <c r="L67" s="6">
        <v>43830.77652777778</v>
      </c>
      <c r="M67" s="8">
        <f>IFERROR(Tabla_kronos_MCSIG_PEI[[#This Row],[SIA_CANTIDAD]]/Tabla_kronos_MCSIG_PEI[[#This Row],[SIP_CANTIDAD]],"Meta sin Valor")</f>
        <v>1</v>
      </c>
      <c r="N67" s="1" t="str">
        <f>IFERROR(IF(VLOOKUP(Tabla_kronos_MCSIG_PEI[[#This Row],[SIN_ID]],#REF!,1,0)&gt;0,"X","-"),"-")</f>
        <v>-</v>
      </c>
      <c r="O67"/>
    </row>
    <row r="68" spans="1:15" x14ac:dyDescent="0.25">
      <c r="A68" t="s">
        <v>66</v>
      </c>
      <c r="B68" s="1">
        <v>8</v>
      </c>
      <c r="C68" t="s">
        <v>98</v>
      </c>
      <c r="D68" s="1">
        <v>72</v>
      </c>
      <c r="E68" t="s">
        <v>65</v>
      </c>
      <c r="F68" s="1">
        <v>282</v>
      </c>
      <c r="G68" t="s">
        <v>67</v>
      </c>
      <c r="H68" s="3">
        <v>100</v>
      </c>
      <c r="I68" t="s">
        <v>102</v>
      </c>
      <c r="J68" s="3">
        <v>99</v>
      </c>
      <c r="K68" t="s">
        <v>206</v>
      </c>
      <c r="L68" s="6">
        <v>43760.640231481484</v>
      </c>
      <c r="M68" s="8">
        <f>IFERROR(Tabla_kronos_MCSIG_PEI[[#This Row],[SIA_CANTIDAD]]/Tabla_kronos_MCSIG_PEI[[#This Row],[SIP_CANTIDAD]],"Meta sin Valor")</f>
        <v>0.99</v>
      </c>
      <c r="N68" s="1" t="str">
        <f>IFERROR(IF(VLOOKUP(Tabla_kronos_MCSIG_PEI[[#This Row],[SIN_ID]],#REF!,1,0)&gt;0,"X","-"),"-")</f>
        <v>-</v>
      </c>
      <c r="O68"/>
    </row>
    <row r="69" spans="1:15" x14ac:dyDescent="0.25">
      <c r="A69" t="s">
        <v>153</v>
      </c>
      <c r="B69" s="1">
        <v>8</v>
      </c>
      <c r="C69" t="s">
        <v>98</v>
      </c>
      <c r="D69" s="1">
        <v>75</v>
      </c>
      <c r="E69" t="s">
        <v>100</v>
      </c>
      <c r="F69" s="1">
        <v>286</v>
      </c>
      <c r="G69" t="s">
        <v>71</v>
      </c>
      <c r="H69" s="3">
        <v>91</v>
      </c>
      <c r="I69" t="s">
        <v>103</v>
      </c>
      <c r="J69" s="3">
        <v>91</v>
      </c>
      <c r="K69" t="s">
        <v>101</v>
      </c>
      <c r="L69" s="6">
        <v>43774.696238425924</v>
      </c>
      <c r="M69" s="8">
        <f>IFERROR(Tabla_kronos_MCSIG_PEI[[#This Row],[SIA_CANTIDAD]]/Tabla_kronos_MCSIG_PEI[[#This Row],[SIP_CANTIDAD]],"Meta sin Valor")</f>
        <v>1</v>
      </c>
      <c r="N69" s="1" t="str">
        <f>IFERROR(IF(VLOOKUP(Tabla_kronos_MCSIG_PEI[[#This Row],[SIN_ID]],#REF!,1,0)&gt;0,"X","-"),"-")</f>
        <v>-</v>
      </c>
      <c r="O69"/>
    </row>
    <row r="70" spans="1:15" x14ac:dyDescent="0.25">
      <c r="A70" t="s">
        <v>1</v>
      </c>
      <c r="B70" s="1">
        <v>8</v>
      </c>
      <c r="C70" t="s">
        <v>98</v>
      </c>
      <c r="D70" s="1">
        <v>77</v>
      </c>
      <c r="E70" t="s">
        <v>74</v>
      </c>
      <c r="F70" s="1">
        <v>288</v>
      </c>
      <c r="G70" t="s">
        <v>75</v>
      </c>
      <c r="H70" s="3">
        <v>78</v>
      </c>
      <c r="I70" t="s">
        <v>103</v>
      </c>
      <c r="J70" s="3">
        <v>89.66</v>
      </c>
      <c r="K70" t="s">
        <v>211</v>
      </c>
      <c r="L70" s="6">
        <v>43830.450567129628</v>
      </c>
      <c r="M70" s="8">
        <f>IFERROR(Tabla_kronos_MCSIG_PEI[[#This Row],[SIA_CANTIDAD]]/Tabla_kronos_MCSIG_PEI[[#This Row],[SIP_CANTIDAD]],"Meta sin Valor")</f>
        <v>1.1494871794871795</v>
      </c>
      <c r="N70" s="1" t="str">
        <f>IFERROR(IF(VLOOKUP(Tabla_kronos_MCSIG_PEI[[#This Row],[SIN_ID]],#REF!,1,0)&gt;0,"X","-"),"-")</f>
        <v>-</v>
      </c>
      <c r="O70"/>
    </row>
    <row r="71" spans="1:15" x14ac:dyDescent="0.25">
      <c r="A71" t="s">
        <v>154</v>
      </c>
      <c r="B71" s="1">
        <v>8</v>
      </c>
      <c r="C71" t="s">
        <v>98</v>
      </c>
      <c r="D71" s="1">
        <v>76</v>
      </c>
      <c r="E71" t="s">
        <v>72</v>
      </c>
      <c r="F71" s="1">
        <v>287</v>
      </c>
      <c r="G71" t="s">
        <v>73</v>
      </c>
      <c r="H71" s="3">
        <v>2</v>
      </c>
      <c r="I71" t="s">
        <v>102</v>
      </c>
      <c r="J71" s="3">
        <v>2</v>
      </c>
      <c r="K71" t="s">
        <v>218</v>
      </c>
      <c r="L71" s="6">
        <v>43830.460613425923</v>
      </c>
      <c r="M71" s="8">
        <f>IFERROR(Tabla_kronos_MCSIG_PEI[[#This Row],[SIA_CANTIDAD]]/Tabla_kronos_MCSIG_PEI[[#This Row],[SIP_CANTIDAD]],"Meta sin Valor")</f>
        <v>1</v>
      </c>
      <c r="N71" s="1" t="str">
        <f>IFERROR(IF(VLOOKUP(Tabla_kronos_MCSIG_PEI[[#This Row],[SIN_ID]],#REF!,1,0)&gt;0,"X","-"),"-")</f>
        <v>-</v>
      </c>
      <c r="O71"/>
    </row>
    <row r="72" spans="1:15" x14ac:dyDescent="0.25">
      <c r="A72" t="s">
        <v>60</v>
      </c>
      <c r="B72" s="1">
        <v>8</v>
      </c>
      <c r="C72" t="s">
        <v>98</v>
      </c>
      <c r="D72" s="1">
        <v>73</v>
      </c>
      <c r="E72" t="s">
        <v>68</v>
      </c>
      <c r="F72" s="1">
        <v>280</v>
      </c>
      <c r="G72" t="s">
        <v>192</v>
      </c>
      <c r="H72" s="3">
        <v>100</v>
      </c>
      <c r="I72" t="s">
        <v>102</v>
      </c>
      <c r="J72" s="3">
        <v>100</v>
      </c>
      <c r="K72" t="s">
        <v>209</v>
      </c>
      <c r="L72" s="6">
        <v>43830.772407407407</v>
      </c>
      <c r="M72" s="8">
        <f>IFERROR(Tabla_kronos_MCSIG_PEI[[#This Row],[SIA_CANTIDAD]]/Tabla_kronos_MCSIG_PEI[[#This Row],[SIP_CANTIDAD]],"Meta sin Valor")</f>
        <v>1</v>
      </c>
      <c r="N72" s="1" t="str">
        <f>IFERROR(IF(VLOOKUP(Tabla_kronos_MCSIG_PEI[[#This Row],[SIN_ID]],#REF!,1,0)&gt;0,"X","-"),"-")</f>
        <v>-</v>
      </c>
      <c r="O72"/>
    </row>
    <row r="73" spans="1:15" x14ac:dyDescent="0.25">
      <c r="A73" t="s">
        <v>155</v>
      </c>
      <c r="B73" s="1">
        <v>8</v>
      </c>
      <c r="C73" t="s">
        <v>98</v>
      </c>
      <c r="D73" s="1">
        <v>74</v>
      </c>
      <c r="E73" t="s">
        <v>69</v>
      </c>
      <c r="F73" s="1">
        <v>284</v>
      </c>
      <c r="G73" t="s">
        <v>156</v>
      </c>
      <c r="H73" s="3">
        <v>90</v>
      </c>
      <c r="I73" t="s">
        <v>103</v>
      </c>
      <c r="J73" s="3">
        <v>94</v>
      </c>
      <c r="K73" t="s">
        <v>216</v>
      </c>
      <c r="L73" s="6">
        <v>43830.694062499999</v>
      </c>
      <c r="M73" s="8">
        <f>IFERROR(Tabla_kronos_MCSIG_PEI[[#This Row],[SIA_CANTIDAD]]/Tabla_kronos_MCSIG_PEI[[#This Row],[SIP_CANTIDAD]],"Meta sin Valor")</f>
        <v>1.0444444444444445</v>
      </c>
      <c r="N73" s="1" t="str">
        <f>IFERROR(IF(VLOOKUP(Tabla_kronos_MCSIG_PEI[[#This Row],[SIN_ID]],#REF!,1,0)&gt;0,"X","-"),"-")</f>
        <v>-</v>
      </c>
      <c r="O73"/>
    </row>
    <row r="74" spans="1:15" x14ac:dyDescent="0.25">
      <c r="A74" t="s">
        <v>155</v>
      </c>
      <c r="B74" s="1">
        <v>8</v>
      </c>
      <c r="C74" t="s">
        <v>98</v>
      </c>
      <c r="D74" s="1">
        <v>74</v>
      </c>
      <c r="E74" t="s">
        <v>69</v>
      </c>
      <c r="F74" s="1">
        <v>285</v>
      </c>
      <c r="G74" t="s">
        <v>70</v>
      </c>
      <c r="H74" s="3">
        <v>80</v>
      </c>
      <c r="I74" t="s">
        <v>102</v>
      </c>
      <c r="J74" s="3">
        <v>94</v>
      </c>
      <c r="K74" t="s">
        <v>217</v>
      </c>
      <c r="L74" s="6">
        <v>43830.69672453704</v>
      </c>
      <c r="M74" s="8">
        <f>IFERROR(Tabla_kronos_MCSIG_PEI[[#This Row],[SIA_CANTIDAD]]/Tabla_kronos_MCSIG_PEI[[#This Row],[SIP_CANTIDAD]],"Meta sin Valor")</f>
        <v>1.175</v>
      </c>
      <c r="N74" s="1" t="str">
        <f>IFERROR(IF(VLOOKUP(Tabla_kronos_MCSIG_PEI[[#This Row],[SIN_ID]],#REF!,1,0)&gt;0,"X","-"),"-")</f>
        <v>-</v>
      </c>
      <c r="O74"/>
    </row>
    <row r="75" spans="1:15" x14ac:dyDescent="0.25">
      <c r="A75" t="s">
        <v>157</v>
      </c>
      <c r="B75" s="1">
        <v>8</v>
      </c>
      <c r="C75" t="s">
        <v>98</v>
      </c>
      <c r="D75" s="1">
        <v>69</v>
      </c>
      <c r="E75" t="s">
        <v>58</v>
      </c>
      <c r="F75" s="1">
        <v>277</v>
      </c>
      <c r="G75" t="s">
        <v>59</v>
      </c>
      <c r="H75" s="3">
        <v>90.8</v>
      </c>
      <c r="I75" t="s">
        <v>103</v>
      </c>
      <c r="J75" s="3">
        <v>96</v>
      </c>
      <c r="K75" t="s">
        <v>182</v>
      </c>
      <c r="L75" s="6">
        <v>43830.66846064815</v>
      </c>
      <c r="M75" s="8">
        <f>IFERROR(Tabla_kronos_MCSIG_PEI[[#This Row],[SIA_CANTIDAD]]/Tabla_kronos_MCSIG_PEI[[#This Row],[SIP_CANTIDAD]],"Meta sin Valor")</f>
        <v>1.0572687224669604</v>
      </c>
      <c r="N75" s="1" t="str">
        <f>IFERROR(IF(VLOOKUP(Tabla_kronos_MCSIG_PEI[[#This Row],[SIN_ID]],#REF!,1,0)&gt;0,"X","-"),"-")</f>
        <v>-</v>
      </c>
      <c r="O75"/>
    </row>
    <row r="76" spans="1:15" x14ac:dyDescent="0.25">
      <c r="A76" t="s">
        <v>60</v>
      </c>
      <c r="B76" s="1">
        <v>8</v>
      </c>
      <c r="C76" t="s">
        <v>98</v>
      </c>
      <c r="D76" s="1">
        <v>69</v>
      </c>
      <c r="E76" t="s">
        <v>58</v>
      </c>
      <c r="F76" s="1">
        <v>278</v>
      </c>
      <c r="G76" t="s">
        <v>193</v>
      </c>
      <c r="H76" s="3">
        <v>100</v>
      </c>
      <c r="I76" t="s">
        <v>102</v>
      </c>
      <c r="J76" s="3">
        <v>100</v>
      </c>
      <c r="K76" t="s">
        <v>183</v>
      </c>
      <c r="L76" s="6">
        <v>43830.503564814811</v>
      </c>
      <c r="M76" s="8">
        <f>IFERROR(Tabla_kronos_MCSIG_PEI[[#This Row],[SIA_CANTIDAD]]/Tabla_kronos_MCSIG_PEI[[#This Row],[SIP_CANTIDAD]],"Meta sin Valor")</f>
        <v>1</v>
      </c>
      <c r="N76" s="1" t="str">
        <f>IFERROR(IF(VLOOKUP(Tabla_kronos_MCSIG_PEI[[#This Row],[SIN_ID]],#REF!,1,0)&gt;0,"X","-"),"-")</f>
        <v>-</v>
      </c>
      <c r="O76"/>
    </row>
    <row r="77" spans="1:15" x14ac:dyDescent="0.25">
      <c r="A77" t="s">
        <v>99</v>
      </c>
      <c r="B77" s="1">
        <v>8</v>
      </c>
      <c r="C77" t="s">
        <v>98</v>
      </c>
      <c r="D77" s="1">
        <v>69</v>
      </c>
      <c r="E77" t="s">
        <v>58</v>
      </c>
      <c r="F77" s="1">
        <v>279</v>
      </c>
      <c r="G77" t="s">
        <v>61</v>
      </c>
      <c r="H77" s="3">
        <v>10</v>
      </c>
      <c r="I77" t="s">
        <v>103</v>
      </c>
      <c r="J77" s="3">
        <v>9</v>
      </c>
      <c r="K77" t="s">
        <v>158</v>
      </c>
      <c r="L77" s="6">
        <v>43768.632743055554</v>
      </c>
      <c r="M77" s="8">
        <f>IFERROR(Tabla_kronos_MCSIG_PEI[[#This Row],[SIA_CANTIDAD]]/Tabla_kronos_MCSIG_PEI[[#This Row],[SIP_CANTIDAD]],"Meta sin Valor")</f>
        <v>0.9</v>
      </c>
      <c r="N77" s="1" t="str">
        <f>IFERROR(IF(VLOOKUP(Tabla_kronos_MCSIG_PEI[[#This Row],[SIN_ID]],#REF!,1,0)&gt;0,"X","-"),"-")</f>
        <v>-</v>
      </c>
      <c r="O77"/>
    </row>
    <row r="78" spans="1:15" x14ac:dyDescent="0.25">
      <c r="B78" s="1"/>
      <c r="G78" s="1">
        <f>SUBTOTAL(103,Tabla_kronos_MCSIG_PEI[SIN_NOMBRE])</f>
        <v>76</v>
      </c>
      <c r="J78" s="1">
        <f>SUBTOTAL(103,Tabla_kronos_MCSIG_PEI[SIA_CANTIDAD])</f>
        <v>74</v>
      </c>
      <c r="M78" s="10"/>
      <c r="N78" s="1">
        <f>COUNTIF(Tabla_kronos_MCSIG_PEI[PND],"X")</f>
        <v>0</v>
      </c>
      <c r="O78"/>
    </row>
    <row r="79" spans="1:15" x14ac:dyDescent="0.25">
      <c r="O7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98E24-E265-420F-80AA-53997413FD71}">
  <sheetPr>
    <tabColor rgb="FF002060"/>
  </sheetPr>
  <dimension ref="A1:G153"/>
  <sheetViews>
    <sheetView workbookViewId="0"/>
  </sheetViews>
  <sheetFormatPr baseColWidth="10" defaultRowHeight="15" x14ac:dyDescent="0.25"/>
  <cols>
    <col min="1" max="1" width="9.42578125" bestFit="1" customWidth="1"/>
    <col min="2" max="2" width="9.140625" bestFit="1" customWidth="1"/>
    <col min="3" max="3" width="9.140625" style="1" bestFit="1" customWidth="1"/>
    <col min="4" max="4" width="60.7109375" style="1" bestFit="1" customWidth="1"/>
    <col min="5" max="6" width="13.7109375" style="1" bestFit="1" customWidth="1"/>
    <col min="7" max="7" width="9.42578125" style="1" bestFit="1" customWidth="1"/>
    <col min="8" max="9" width="13.7109375" bestFit="1" customWidth="1"/>
    <col min="10" max="10" width="22.28515625" bestFit="1" customWidth="1"/>
    <col min="11" max="11" width="27.7109375" bestFit="1" customWidth="1"/>
  </cols>
  <sheetData>
    <row r="1" spans="1:7" x14ac:dyDescent="0.25">
      <c r="A1" s="2" t="s">
        <v>108</v>
      </c>
      <c r="B1" s="2" t="s">
        <v>110</v>
      </c>
      <c r="C1" s="2" t="s">
        <v>112</v>
      </c>
      <c r="D1" s="2" t="s">
        <v>107</v>
      </c>
      <c r="E1" s="1" t="s">
        <v>168</v>
      </c>
      <c r="F1" s="1" t="s">
        <v>169</v>
      </c>
      <c r="G1" s="1" t="s">
        <v>170</v>
      </c>
    </row>
    <row r="2" spans="1:7" x14ac:dyDescent="0.25">
      <c r="A2">
        <v>1</v>
      </c>
      <c r="B2">
        <v>31</v>
      </c>
      <c r="C2">
        <v>221</v>
      </c>
      <c r="D2" t="s">
        <v>1</v>
      </c>
      <c r="E2" s="3">
        <v>0</v>
      </c>
      <c r="F2" s="3">
        <v>0</v>
      </c>
      <c r="G2" s="11" t="e">
        <v>#DIV/0!</v>
      </c>
    </row>
    <row r="3" spans="1:7" x14ac:dyDescent="0.25">
      <c r="C3">
        <v>222</v>
      </c>
      <c r="D3" t="s">
        <v>1</v>
      </c>
      <c r="E3" s="3">
        <v>25</v>
      </c>
      <c r="F3" s="3">
        <v>25</v>
      </c>
      <c r="G3" s="11">
        <v>1</v>
      </c>
    </row>
    <row r="4" spans="1:7" x14ac:dyDescent="0.25">
      <c r="C4">
        <v>304</v>
      </c>
      <c r="D4" t="s">
        <v>3</v>
      </c>
      <c r="E4" s="3">
        <v>3</v>
      </c>
      <c r="F4" s="3">
        <v>3</v>
      </c>
      <c r="G4" s="11">
        <v>1</v>
      </c>
    </row>
    <row r="5" spans="1:7" x14ac:dyDescent="0.25">
      <c r="B5">
        <v>32</v>
      </c>
      <c r="C5">
        <v>223</v>
      </c>
      <c r="D5" t="s">
        <v>5</v>
      </c>
      <c r="E5" s="3">
        <v>0</v>
      </c>
      <c r="F5" s="3">
        <v>0</v>
      </c>
      <c r="G5" s="11" t="e">
        <v>#DIV/0!</v>
      </c>
    </row>
    <row r="6" spans="1:7" x14ac:dyDescent="0.25">
      <c r="C6">
        <v>224</v>
      </c>
      <c r="D6" t="s">
        <v>5</v>
      </c>
      <c r="E6" s="3">
        <v>0</v>
      </c>
      <c r="F6" s="3">
        <v>0</v>
      </c>
      <c r="G6" s="11" t="e">
        <v>#DIV/0!</v>
      </c>
    </row>
    <row r="7" spans="1:7" x14ac:dyDescent="0.25">
      <c r="C7">
        <v>225</v>
      </c>
      <c r="D7" t="s">
        <v>6</v>
      </c>
      <c r="E7" s="3">
        <v>0</v>
      </c>
      <c r="F7" s="3">
        <v>0</v>
      </c>
      <c r="G7" s="11" t="e">
        <v>#DIV/0!</v>
      </c>
    </row>
    <row r="8" spans="1:7" x14ac:dyDescent="0.25">
      <c r="C8">
        <v>226</v>
      </c>
      <c r="D8" t="s">
        <v>124</v>
      </c>
      <c r="E8" s="3">
        <v>25</v>
      </c>
      <c r="F8" s="3">
        <v>35</v>
      </c>
      <c r="G8" s="11">
        <v>1.4</v>
      </c>
    </row>
    <row r="9" spans="1:7" x14ac:dyDescent="0.25">
      <c r="C9">
        <v>227</v>
      </c>
      <c r="D9" t="s">
        <v>3</v>
      </c>
      <c r="E9" s="3">
        <v>1</v>
      </c>
      <c r="F9" s="3">
        <v>1</v>
      </c>
      <c r="G9" s="11">
        <v>1</v>
      </c>
    </row>
    <row r="10" spans="1:7" x14ac:dyDescent="0.25">
      <c r="B10">
        <v>33</v>
      </c>
      <c r="C10">
        <v>228</v>
      </c>
      <c r="D10" t="s">
        <v>3</v>
      </c>
      <c r="E10" s="3">
        <v>1</v>
      </c>
      <c r="F10" s="3">
        <v>4</v>
      </c>
      <c r="G10" s="11">
        <v>4</v>
      </c>
    </row>
    <row r="11" spans="1:7" x14ac:dyDescent="0.25">
      <c r="A11">
        <v>2</v>
      </c>
      <c r="B11">
        <v>47</v>
      </c>
      <c r="C11">
        <v>229</v>
      </c>
      <c r="D11" t="s">
        <v>10</v>
      </c>
      <c r="E11" s="3">
        <v>93</v>
      </c>
      <c r="F11" s="3">
        <v>93</v>
      </c>
      <c r="G11" s="11">
        <v>1</v>
      </c>
    </row>
    <row r="12" spans="1:7" x14ac:dyDescent="0.25">
      <c r="C12">
        <v>230</v>
      </c>
      <c r="D12" t="s">
        <v>10</v>
      </c>
      <c r="E12" s="3">
        <v>1047</v>
      </c>
      <c r="F12" s="3">
        <v>3102</v>
      </c>
      <c r="G12" s="11">
        <v>2.9627507163323781</v>
      </c>
    </row>
    <row r="13" spans="1:7" x14ac:dyDescent="0.25">
      <c r="C13">
        <v>231</v>
      </c>
      <c r="D13" t="s">
        <v>10</v>
      </c>
      <c r="E13" s="3">
        <v>0</v>
      </c>
      <c r="F13" s="3">
        <v>0</v>
      </c>
      <c r="G13" s="11" t="e">
        <v>#DIV/0!</v>
      </c>
    </row>
    <row r="14" spans="1:7" x14ac:dyDescent="0.25">
      <c r="B14">
        <v>48</v>
      </c>
      <c r="C14">
        <v>232</v>
      </c>
      <c r="D14" t="s">
        <v>12</v>
      </c>
      <c r="E14" s="3">
        <v>33</v>
      </c>
      <c r="F14" s="3">
        <v>0</v>
      </c>
      <c r="G14" s="11">
        <v>0</v>
      </c>
    </row>
    <row r="15" spans="1:7" x14ac:dyDescent="0.25">
      <c r="B15">
        <v>49</v>
      </c>
      <c r="C15">
        <v>233</v>
      </c>
      <c r="D15" t="s">
        <v>131</v>
      </c>
      <c r="E15" s="3">
        <v>16</v>
      </c>
      <c r="F15" s="3">
        <v>17</v>
      </c>
      <c r="G15" s="11">
        <v>1.0625</v>
      </c>
    </row>
    <row r="16" spans="1:7" x14ac:dyDescent="0.25">
      <c r="C16">
        <v>234</v>
      </c>
      <c r="D16" t="s">
        <v>131</v>
      </c>
      <c r="E16" s="3">
        <v>8</v>
      </c>
      <c r="F16" s="3">
        <v>10</v>
      </c>
      <c r="G16" s="11">
        <v>1.25</v>
      </c>
    </row>
    <row r="17" spans="1:7" x14ac:dyDescent="0.25">
      <c r="C17">
        <v>289</v>
      </c>
      <c r="D17" t="s">
        <v>12</v>
      </c>
      <c r="E17" s="3">
        <v>1</v>
      </c>
      <c r="F17" s="3">
        <v>0</v>
      </c>
      <c r="G17" s="11">
        <v>0</v>
      </c>
    </row>
    <row r="18" spans="1:7" x14ac:dyDescent="0.25">
      <c r="B18">
        <v>50</v>
      </c>
      <c r="C18">
        <v>235</v>
      </c>
      <c r="D18" t="s">
        <v>3</v>
      </c>
      <c r="E18" s="3">
        <v>3</v>
      </c>
      <c r="F18" s="3">
        <v>7</v>
      </c>
      <c r="G18" s="11">
        <v>2.3333333333333335</v>
      </c>
    </row>
    <row r="19" spans="1:7" x14ac:dyDescent="0.25">
      <c r="C19">
        <v>236</v>
      </c>
      <c r="D19" t="s">
        <v>3</v>
      </c>
      <c r="E19" s="3">
        <v>1</v>
      </c>
      <c r="F19" s="3">
        <v>4</v>
      </c>
      <c r="G19" s="11">
        <v>4</v>
      </c>
    </row>
    <row r="20" spans="1:7" x14ac:dyDescent="0.25">
      <c r="B20">
        <v>51</v>
      </c>
      <c r="C20">
        <v>237</v>
      </c>
      <c r="D20" t="s">
        <v>124</v>
      </c>
      <c r="E20" s="3">
        <v>100</v>
      </c>
      <c r="F20" s="3">
        <v>56</v>
      </c>
      <c r="G20" s="11">
        <v>0.56000000000000005</v>
      </c>
    </row>
    <row r="21" spans="1:7" x14ac:dyDescent="0.25">
      <c r="A21">
        <v>3</v>
      </c>
      <c r="B21">
        <v>52</v>
      </c>
      <c r="C21">
        <v>238</v>
      </c>
      <c r="D21" t="s">
        <v>133</v>
      </c>
      <c r="E21" s="3">
        <v>0</v>
      </c>
      <c r="F21" s="3">
        <v>0</v>
      </c>
      <c r="G21" s="11" t="e">
        <v>#DIV/0!</v>
      </c>
    </row>
    <row r="22" spans="1:7" x14ac:dyDescent="0.25">
      <c r="C22">
        <v>239</v>
      </c>
      <c r="D22" t="s">
        <v>133</v>
      </c>
      <c r="E22" s="3">
        <v>0</v>
      </c>
      <c r="F22" s="3">
        <v>0</v>
      </c>
      <c r="G22" s="11" t="e">
        <v>#DIV/0!</v>
      </c>
    </row>
    <row r="23" spans="1:7" x14ac:dyDescent="0.25">
      <c r="C23">
        <v>240</v>
      </c>
      <c r="D23" t="s">
        <v>133</v>
      </c>
      <c r="E23" s="3">
        <v>2800</v>
      </c>
      <c r="F23" s="3">
        <v>2800</v>
      </c>
      <c r="G23" s="11">
        <v>1</v>
      </c>
    </row>
    <row r="24" spans="1:7" x14ac:dyDescent="0.25">
      <c r="C24">
        <v>241</v>
      </c>
      <c r="D24" t="s">
        <v>6</v>
      </c>
      <c r="E24" s="3">
        <v>750000</v>
      </c>
      <c r="F24" s="3">
        <v>1700038</v>
      </c>
      <c r="G24" s="11">
        <v>2.2667173333333333</v>
      </c>
    </row>
    <row r="25" spans="1:7" x14ac:dyDescent="0.25">
      <c r="C25">
        <v>242</v>
      </c>
      <c r="D25" t="s">
        <v>133</v>
      </c>
      <c r="E25" s="3">
        <v>543</v>
      </c>
      <c r="F25" s="3">
        <v>543</v>
      </c>
      <c r="G25" s="11">
        <v>1</v>
      </c>
    </row>
    <row r="26" spans="1:7" x14ac:dyDescent="0.25">
      <c r="B26">
        <v>53</v>
      </c>
      <c r="C26">
        <v>243</v>
      </c>
      <c r="D26" t="s">
        <v>5</v>
      </c>
      <c r="E26" s="3">
        <v>16</v>
      </c>
      <c r="F26" s="3">
        <v>16</v>
      </c>
      <c r="G26" s="11">
        <v>1</v>
      </c>
    </row>
    <row r="27" spans="1:7" x14ac:dyDescent="0.25">
      <c r="C27">
        <v>244</v>
      </c>
      <c r="D27" t="s">
        <v>6</v>
      </c>
      <c r="E27" s="3">
        <v>4251</v>
      </c>
      <c r="F27" s="3">
        <v>4664</v>
      </c>
      <c r="G27" s="11">
        <v>1.0971536109150788</v>
      </c>
    </row>
    <row r="28" spans="1:7" x14ac:dyDescent="0.25">
      <c r="C28">
        <v>245</v>
      </c>
      <c r="D28" t="s">
        <v>6</v>
      </c>
      <c r="E28" s="3">
        <v>176272</v>
      </c>
      <c r="F28" s="3">
        <v>187566</v>
      </c>
      <c r="G28" s="11">
        <v>1.0640714350549152</v>
      </c>
    </row>
    <row r="29" spans="1:7" x14ac:dyDescent="0.25">
      <c r="C29">
        <v>246</v>
      </c>
      <c r="D29" t="s">
        <v>25</v>
      </c>
      <c r="E29" s="3">
        <v>4</v>
      </c>
      <c r="F29" s="3">
        <v>16</v>
      </c>
      <c r="G29" s="11">
        <v>4</v>
      </c>
    </row>
    <row r="30" spans="1:7" x14ac:dyDescent="0.25">
      <c r="C30">
        <v>247</v>
      </c>
      <c r="D30" t="s">
        <v>26</v>
      </c>
      <c r="E30" s="3">
        <v>10</v>
      </c>
      <c r="F30" s="3">
        <v>10</v>
      </c>
      <c r="G30" s="11">
        <v>1</v>
      </c>
    </row>
    <row r="31" spans="1:7" x14ac:dyDescent="0.25">
      <c r="C31">
        <v>307</v>
      </c>
      <c r="D31" t="s">
        <v>12</v>
      </c>
      <c r="E31" s="3">
        <v>1</v>
      </c>
      <c r="F31" s="3">
        <v>1</v>
      </c>
      <c r="G31" s="11">
        <v>1</v>
      </c>
    </row>
    <row r="32" spans="1:7" x14ac:dyDescent="0.25">
      <c r="B32">
        <v>54</v>
      </c>
      <c r="C32">
        <v>248</v>
      </c>
      <c r="D32" t="s">
        <v>25</v>
      </c>
      <c r="E32" s="3">
        <v>2000000</v>
      </c>
      <c r="F32" s="3">
        <v>2211031</v>
      </c>
      <c r="G32" s="11">
        <v>1.1055155000000001</v>
      </c>
    </row>
    <row r="33" spans="1:7" x14ac:dyDescent="0.25">
      <c r="B33">
        <v>55</v>
      </c>
      <c r="C33">
        <v>249</v>
      </c>
      <c r="D33" t="s">
        <v>26</v>
      </c>
      <c r="E33" s="3">
        <v>250</v>
      </c>
      <c r="F33" s="3">
        <v>256</v>
      </c>
      <c r="G33" s="11">
        <v>1.024</v>
      </c>
    </row>
    <row r="34" spans="1:7" x14ac:dyDescent="0.25">
      <c r="C34">
        <v>250</v>
      </c>
      <c r="D34" t="s">
        <v>32</v>
      </c>
      <c r="E34" s="3">
        <v>80</v>
      </c>
      <c r="F34" s="3">
        <v>104</v>
      </c>
      <c r="G34" s="11">
        <v>1.3</v>
      </c>
    </row>
    <row r="35" spans="1:7" x14ac:dyDescent="0.25">
      <c r="C35">
        <v>251</v>
      </c>
      <c r="D35" t="s">
        <v>87</v>
      </c>
      <c r="E35" s="3">
        <v>230</v>
      </c>
      <c r="F35" s="3">
        <v>263</v>
      </c>
      <c r="G35" s="11">
        <v>1.1434782608695653</v>
      </c>
    </row>
    <row r="36" spans="1:7" x14ac:dyDescent="0.25">
      <c r="A36">
        <v>4</v>
      </c>
      <c r="B36">
        <v>56</v>
      </c>
      <c r="C36">
        <v>252</v>
      </c>
      <c r="D36" t="s">
        <v>3</v>
      </c>
      <c r="E36" s="3">
        <v>3</v>
      </c>
      <c r="F36" s="3">
        <v>2</v>
      </c>
      <c r="G36" s="11">
        <v>0.66666666666666663</v>
      </c>
    </row>
    <row r="37" spans="1:7" x14ac:dyDescent="0.25">
      <c r="B37">
        <v>57</v>
      </c>
      <c r="C37">
        <v>253</v>
      </c>
      <c r="D37" t="s">
        <v>36</v>
      </c>
      <c r="E37" s="3">
        <v>10000000000</v>
      </c>
      <c r="F37" s="3">
        <v>11359904293</v>
      </c>
      <c r="G37" s="11">
        <v>1.1359904293</v>
      </c>
    </row>
    <row r="38" spans="1:7" x14ac:dyDescent="0.25">
      <c r="C38">
        <v>254</v>
      </c>
      <c r="D38" t="s">
        <v>10</v>
      </c>
      <c r="E38" s="3">
        <v>70</v>
      </c>
      <c r="F38" s="3">
        <v>86</v>
      </c>
      <c r="G38" s="11">
        <v>1.2285714285714286</v>
      </c>
    </row>
    <row r="39" spans="1:7" x14ac:dyDescent="0.25">
      <c r="A39">
        <v>5</v>
      </c>
      <c r="B39">
        <v>58</v>
      </c>
      <c r="C39">
        <v>255</v>
      </c>
      <c r="D39" t="s">
        <v>140</v>
      </c>
      <c r="E39" s="3">
        <v>81</v>
      </c>
      <c r="F39" s="3">
        <v>81</v>
      </c>
      <c r="G39" s="11">
        <v>1</v>
      </c>
    </row>
    <row r="40" spans="1:7" x14ac:dyDescent="0.25">
      <c r="C40">
        <v>256</v>
      </c>
      <c r="D40" t="s">
        <v>142</v>
      </c>
      <c r="E40" s="3">
        <v>0</v>
      </c>
      <c r="F40" s="3">
        <v>0</v>
      </c>
      <c r="G40" s="11" t="e">
        <v>#DIV/0!</v>
      </c>
    </row>
    <row r="41" spans="1:7" x14ac:dyDescent="0.25">
      <c r="C41">
        <v>257</v>
      </c>
      <c r="D41" t="s">
        <v>142</v>
      </c>
      <c r="E41" s="3">
        <v>82</v>
      </c>
      <c r="F41" s="3">
        <v>82</v>
      </c>
      <c r="G41" s="11">
        <v>1</v>
      </c>
    </row>
    <row r="42" spans="1:7" x14ac:dyDescent="0.25">
      <c r="C42">
        <v>308</v>
      </c>
      <c r="D42" t="s">
        <v>12</v>
      </c>
      <c r="E42" s="3">
        <v>0</v>
      </c>
      <c r="F42" s="3">
        <v>0</v>
      </c>
      <c r="G42" s="11" t="e">
        <v>#DIV/0!</v>
      </c>
    </row>
    <row r="43" spans="1:7" x14ac:dyDescent="0.25">
      <c r="B43">
        <v>60</v>
      </c>
      <c r="C43">
        <v>259</v>
      </c>
      <c r="D43" t="s">
        <v>6</v>
      </c>
      <c r="E43" s="3">
        <v>1</v>
      </c>
      <c r="F43" s="3">
        <v>1</v>
      </c>
      <c r="G43" s="11">
        <v>1</v>
      </c>
    </row>
    <row r="44" spans="1:7" x14ac:dyDescent="0.25">
      <c r="C44">
        <v>290</v>
      </c>
      <c r="D44" t="s">
        <v>12</v>
      </c>
      <c r="E44" s="3">
        <v>10</v>
      </c>
      <c r="F44" s="3">
        <v>10</v>
      </c>
      <c r="G44" s="11">
        <v>1</v>
      </c>
    </row>
    <row r="45" spans="1:7" x14ac:dyDescent="0.25">
      <c r="C45">
        <v>309</v>
      </c>
      <c r="D45" t="s">
        <v>6</v>
      </c>
      <c r="E45" s="3">
        <v>100</v>
      </c>
      <c r="F45" s="3">
        <v>100</v>
      </c>
      <c r="G45" s="11">
        <v>1</v>
      </c>
    </row>
    <row r="46" spans="1:7" x14ac:dyDescent="0.25">
      <c r="A46">
        <v>6</v>
      </c>
      <c r="B46">
        <v>61</v>
      </c>
      <c r="C46">
        <v>260</v>
      </c>
      <c r="D46" t="s">
        <v>5</v>
      </c>
      <c r="E46" s="3">
        <v>11</v>
      </c>
      <c r="F46" s="3">
        <v>11</v>
      </c>
      <c r="G46" s="11">
        <v>1</v>
      </c>
    </row>
    <row r="47" spans="1:7" x14ac:dyDescent="0.25">
      <c r="C47">
        <v>261</v>
      </c>
      <c r="D47" t="s">
        <v>5</v>
      </c>
      <c r="E47" s="3">
        <v>21</v>
      </c>
      <c r="F47" s="3">
        <v>21</v>
      </c>
      <c r="G47" s="11">
        <v>1</v>
      </c>
    </row>
    <row r="48" spans="1:7" x14ac:dyDescent="0.25">
      <c r="B48">
        <v>62</v>
      </c>
      <c r="C48">
        <v>262</v>
      </c>
      <c r="D48" t="s">
        <v>5</v>
      </c>
      <c r="E48" s="3">
        <v>6</v>
      </c>
      <c r="F48" s="3">
        <v>6</v>
      </c>
      <c r="G48" s="11">
        <v>1</v>
      </c>
    </row>
    <row r="49" spans="1:7" x14ac:dyDescent="0.25">
      <c r="C49">
        <v>263</v>
      </c>
      <c r="D49" t="s">
        <v>5</v>
      </c>
      <c r="E49" s="3">
        <v>1145</v>
      </c>
      <c r="F49" s="3">
        <v>1145</v>
      </c>
      <c r="G49" s="11">
        <v>1</v>
      </c>
    </row>
    <row r="50" spans="1:7" x14ac:dyDescent="0.25">
      <c r="C50">
        <v>264</v>
      </c>
      <c r="D50" t="s">
        <v>6</v>
      </c>
      <c r="E50" s="3">
        <v>2</v>
      </c>
      <c r="F50" s="3">
        <v>2</v>
      </c>
      <c r="G50" s="11">
        <v>1</v>
      </c>
    </row>
    <row r="51" spans="1:7" x14ac:dyDescent="0.25">
      <c r="B51">
        <v>63</v>
      </c>
      <c r="C51">
        <v>265</v>
      </c>
      <c r="D51" t="s">
        <v>5</v>
      </c>
      <c r="E51" s="3">
        <v>55</v>
      </c>
      <c r="F51" s="3">
        <v>55</v>
      </c>
      <c r="G51" s="11">
        <v>1</v>
      </c>
    </row>
    <row r="52" spans="1:7" x14ac:dyDescent="0.25">
      <c r="C52">
        <v>266</v>
      </c>
      <c r="D52" t="s">
        <v>5</v>
      </c>
      <c r="E52" s="3">
        <v>67</v>
      </c>
      <c r="F52" s="3">
        <v>67</v>
      </c>
      <c r="G52" s="11">
        <v>1</v>
      </c>
    </row>
    <row r="53" spans="1:7" x14ac:dyDescent="0.25">
      <c r="B53">
        <v>64</v>
      </c>
      <c r="C53">
        <v>267</v>
      </c>
      <c r="D53" t="s">
        <v>142</v>
      </c>
      <c r="E53" s="3">
        <v>12</v>
      </c>
      <c r="F53" s="3">
        <v>12</v>
      </c>
      <c r="G53" s="11">
        <v>1</v>
      </c>
    </row>
    <row r="54" spans="1:7" x14ac:dyDescent="0.25">
      <c r="B54">
        <v>67</v>
      </c>
      <c r="C54">
        <v>297</v>
      </c>
      <c r="D54" t="s">
        <v>12</v>
      </c>
      <c r="E54" s="3">
        <v>100</v>
      </c>
      <c r="F54" s="3">
        <v>100</v>
      </c>
      <c r="G54" s="11">
        <v>1</v>
      </c>
    </row>
    <row r="55" spans="1:7" x14ac:dyDescent="0.25">
      <c r="C55">
        <v>310</v>
      </c>
      <c r="D55" t="s">
        <v>6</v>
      </c>
      <c r="E55" s="3">
        <v>800000</v>
      </c>
      <c r="F55" s="3">
        <v>800000</v>
      </c>
      <c r="G55" s="11">
        <v>1</v>
      </c>
    </row>
    <row r="56" spans="1:7" x14ac:dyDescent="0.25">
      <c r="A56">
        <v>7</v>
      </c>
      <c r="B56">
        <v>65</v>
      </c>
      <c r="C56">
        <v>268</v>
      </c>
      <c r="D56" t="s">
        <v>148</v>
      </c>
      <c r="E56" s="3">
        <v>4350</v>
      </c>
      <c r="F56" s="3">
        <v>4350</v>
      </c>
      <c r="G56" s="11">
        <v>1</v>
      </c>
    </row>
    <row r="57" spans="1:7" x14ac:dyDescent="0.25">
      <c r="C57">
        <v>269</v>
      </c>
      <c r="D57" t="s">
        <v>148</v>
      </c>
      <c r="E57" s="3">
        <v>20</v>
      </c>
      <c r="F57" s="3">
        <v>20</v>
      </c>
      <c r="G57" s="11">
        <v>1</v>
      </c>
    </row>
    <row r="58" spans="1:7" x14ac:dyDescent="0.25">
      <c r="C58">
        <v>270</v>
      </c>
      <c r="D58" t="s">
        <v>149</v>
      </c>
      <c r="E58" s="3">
        <v>1945</v>
      </c>
      <c r="F58" s="3">
        <v>1801</v>
      </c>
      <c r="G58" s="11">
        <v>0.92596401028277631</v>
      </c>
    </row>
    <row r="59" spans="1:7" x14ac:dyDescent="0.25">
      <c r="C59">
        <v>271</v>
      </c>
      <c r="D59" t="s">
        <v>149</v>
      </c>
      <c r="E59" s="3">
        <v>100</v>
      </c>
      <c r="F59" s="3">
        <v>102</v>
      </c>
      <c r="G59" s="11">
        <v>1.02</v>
      </c>
    </row>
    <row r="60" spans="1:7" x14ac:dyDescent="0.25">
      <c r="B60">
        <v>66</v>
      </c>
      <c r="C60">
        <v>272</v>
      </c>
      <c r="D60" t="s">
        <v>5</v>
      </c>
      <c r="E60" s="3">
        <v>1</v>
      </c>
      <c r="F60" s="3">
        <v>1</v>
      </c>
      <c r="G60" s="11">
        <v>1</v>
      </c>
    </row>
    <row r="61" spans="1:7" x14ac:dyDescent="0.25">
      <c r="C61">
        <v>273</v>
      </c>
      <c r="D61" t="s">
        <v>5</v>
      </c>
      <c r="E61" s="3">
        <v>1</v>
      </c>
      <c r="F61" s="3">
        <v>1</v>
      </c>
      <c r="G61" s="11">
        <v>1</v>
      </c>
    </row>
    <row r="62" spans="1:7" x14ac:dyDescent="0.25">
      <c r="C62">
        <v>274</v>
      </c>
      <c r="D62" t="s">
        <v>3</v>
      </c>
      <c r="E62" s="3">
        <v>60</v>
      </c>
      <c r="F62" s="3">
        <v>60</v>
      </c>
      <c r="G62" s="11">
        <v>1</v>
      </c>
    </row>
    <row r="63" spans="1:7" x14ac:dyDescent="0.25">
      <c r="C63">
        <v>306</v>
      </c>
      <c r="D63" t="s">
        <v>3</v>
      </c>
      <c r="E63" s="3">
        <v>50</v>
      </c>
      <c r="F63" s="3">
        <v>373</v>
      </c>
      <c r="G63" s="11">
        <v>7.46</v>
      </c>
    </row>
    <row r="64" spans="1:7" x14ac:dyDescent="0.25">
      <c r="B64">
        <v>68</v>
      </c>
      <c r="C64">
        <v>275</v>
      </c>
      <c r="D64" t="s">
        <v>133</v>
      </c>
      <c r="E64" s="3">
        <v>150</v>
      </c>
      <c r="F64" s="3">
        <v>150</v>
      </c>
      <c r="G64" s="11">
        <v>1</v>
      </c>
    </row>
    <row r="65" spans="1:7" x14ac:dyDescent="0.25">
      <c r="C65">
        <v>276</v>
      </c>
      <c r="D65" t="s">
        <v>142</v>
      </c>
      <c r="E65" s="3">
        <v>8</v>
      </c>
      <c r="F65" s="3">
        <v>8</v>
      </c>
      <c r="G65" s="11">
        <v>1</v>
      </c>
    </row>
    <row r="66" spans="1:7" x14ac:dyDescent="0.25">
      <c r="A66">
        <v>8</v>
      </c>
      <c r="B66">
        <v>69</v>
      </c>
      <c r="C66">
        <v>277</v>
      </c>
      <c r="D66" t="s">
        <v>157</v>
      </c>
      <c r="E66" s="3">
        <v>90.8</v>
      </c>
      <c r="F66" s="3">
        <v>96</v>
      </c>
      <c r="G66" s="11">
        <v>1.0572687224669604</v>
      </c>
    </row>
    <row r="67" spans="1:7" x14ac:dyDescent="0.25">
      <c r="C67">
        <v>278</v>
      </c>
      <c r="D67" t="s">
        <v>60</v>
      </c>
      <c r="E67" s="3">
        <v>100</v>
      </c>
      <c r="F67" s="3">
        <v>100</v>
      </c>
      <c r="G67" s="11">
        <v>1</v>
      </c>
    </row>
    <row r="68" spans="1:7" x14ac:dyDescent="0.25">
      <c r="C68">
        <v>279</v>
      </c>
      <c r="D68" t="s">
        <v>99</v>
      </c>
      <c r="E68" s="3">
        <v>10</v>
      </c>
      <c r="F68" s="3">
        <v>9</v>
      </c>
      <c r="G68" s="11">
        <v>0.9</v>
      </c>
    </row>
    <row r="69" spans="1:7" x14ac:dyDescent="0.25">
      <c r="B69">
        <v>70</v>
      </c>
      <c r="C69">
        <v>283</v>
      </c>
      <c r="D69" t="s">
        <v>60</v>
      </c>
      <c r="E69" s="3">
        <v>43</v>
      </c>
      <c r="F69" s="3">
        <v>43</v>
      </c>
      <c r="G69" s="11">
        <v>1</v>
      </c>
    </row>
    <row r="70" spans="1:7" x14ac:dyDescent="0.25">
      <c r="B70">
        <v>71</v>
      </c>
      <c r="C70">
        <v>281</v>
      </c>
      <c r="D70" t="s">
        <v>60</v>
      </c>
      <c r="E70" s="3">
        <v>60</v>
      </c>
      <c r="F70" s="3">
        <v>60</v>
      </c>
      <c r="G70" s="11">
        <v>1</v>
      </c>
    </row>
    <row r="71" spans="1:7" x14ac:dyDescent="0.25">
      <c r="B71">
        <v>72</v>
      </c>
      <c r="C71">
        <v>282</v>
      </c>
      <c r="D71" t="s">
        <v>66</v>
      </c>
      <c r="E71" s="3">
        <v>100</v>
      </c>
      <c r="F71" s="3">
        <v>99</v>
      </c>
      <c r="G71" s="11">
        <v>0.99</v>
      </c>
    </row>
    <row r="72" spans="1:7" x14ac:dyDescent="0.25">
      <c r="B72">
        <v>73</v>
      </c>
      <c r="C72">
        <v>280</v>
      </c>
      <c r="D72" t="s">
        <v>60</v>
      </c>
      <c r="E72" s="3">
        <v>100</v>
      </c>
      <c r="F72" s="3">
        <v>100</v>
      </c>
      <c r="G72" s="11">
        <v>1</v>
      </c>
    </row>
    <row r="73" spans="1:7" x14ac:dyDescent="0.25">
      <c r="B73">
        <v>74</v>
      </c>
      <c r="C73">
        <v>284</v>
      </c>
      <c r="D73" t="s">
        <v>155</v>
      </c>
      <c r="E73" s="3">
        <v>90</v>
      </c>
      <c r="F73" s="3">
        <v>94</v>
      </c>
      <c r="G73" s="11">
        <v>1.0444444444444445</v>
      </c>
    </row>
    <row r="74" spans="1:7" x14ac:dyDescent="0.25">
      <c r="C74">
        <v>285</v>
      </c>
      <c r="D74" t="s">
        <v>155</v>
      </c>
      <c r="E74" s="3">
        <v>80</v>
      </c>
      <c r="F74" s="3">
        <v>94</v>
      </c>
      <c r="G74" s="11">
        <v>1.175</v>
      </c>
    </row>
    <row r="75" spans="1:7" x14ac:dyDescent="0.25">
      <c r="B75">
        <v>75</v>
      </c>
      <c r="C75">
        <v>286</v>
      </c>
      <c r="D75" t="s">
        <v>153</v>
      </c>
      <c r="E75" s="3">
        <v>91</v>
      </c>
      <c r="F75" s="3">
        <v>91</v>
      </c>
      <c r="G75" s="11">
        <v>1</v>
      </c>
    </row>
    <row r="76" spans="1:7" x14ac:dyDescent="0.25">
      <c r="B76">
        <v>76</v>
      </c>
      <c r="C76">
        <v>287</v>
      </c>
      <c r="D76" t="s">
        <v>154</v>
      </c>
      <c r="E76" s="3">
        <v>2</v>
      </c>
      <c r="F76" s="3">
        <v>2</v>
      </c>
      <c r="G76" s="11">
        <v>1</v>
      </c>
    </row>
    <row r="77" spans="1:7" x14ac:dyDescent="0.25">
      <c r="B77">
        <v>77</v>
      </c>
      <c r="C77">
        <v>288</v>
      </c>
      <c r="D77" t="s">
        <v>1</v>
      </c>
      <c r="E77" s="3">
        <v>78</v>
      </c>
      <c r="F77" s="3">
        <v>89.66</v>
      </c>
      <c r="G77" s="11">
        <v>1.1494871794871795</v>
      </c>
    </row>
    <row r="78" spans="1:7" x14ac:dyDescent="0.25">
      <c r="A78" s="1" t="s">
        <v>104</v>
      </c>
      <c r="B78" s="1"/>
      <c r="E78" s="3">
        <v>10003745109.799999</v>
      </c>
      <c r="F78" s="3">
        <v>11364824482.66</v>
      </c>
      <c r="G78" s="11">
        <v>1.2884016876277322</v>
      </c>
    </row>
    <row r="79" spans="1:7" x14ac:dyDescent="0.25">
      <c r="C79"/>
      <c r="D79"/>
      <c r="E79"/>
      <c r="F79"/>
      <c r="G79"/>
    </row>
    <row r="80" spans="1:7" x14ac:dyDescent="0.25">
      <c r="C80"/>
      <c r="D80"/>
      <c r="E80"/>
      <c r="F80"/>
      <c r="G80"/>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W82"/>
  <sheetViews>
    <sheetView showGridLines="0" topLeftCell="M1" zoomScale="80" zoomScaleNormal="80" zoomScaleSheetLayoutView="85" workbookViewId="0">
      <pane ySplit="4" topLeftCell="A5" activePane="bottomLeft" state="frozen"/>
      <selection pane="bottomLeft"/>
    </sheetView>
  </sheetViews>
  <sheetFormatPr baseColWidth="10" defaultColWidth="11.42578125" defaultRowHeight="15" outlineLevelCol="1" x14ac:dyDescent="0.2"/>
  <cols>
    <col min="1" max="3" width="11.42578125" style="42" customWidth="1" outlineLevel="1"/>
    <col min="4" max="4" width="6.5703125" style="43" customWidth="1"/>
    <col min="5" max="5" width="27.140625" style="44" customWidth="1"/>
    <col min="6" max="6" width="17.140625" style="44" customWidth="1"/>
    <col min="7" max="7" width="5" style="43" customWidth="1"/>
    <col min="8" max="8" width="39.28515625" style="44" customWidth="1"/>
    <col min="9" max="9" width="5" style="43" customWidth="1"/>
    <col min="10" max="10" width="26.28515625" style="47" customWidth="1"/>
    <col min="11" max="11" width="47.42578125" style="44" customWidth="1"/>
    <col min="12" max="12" width="38.7109375" style="44" customWidth="1"/>
    <col min="13" max="13" width="18.7109375" style="44" customWidth="1"/>
    <col min="14" max="14" width="20.28515625" style="43" customWidth="1"/>
    <col min="15" max="17" width="18.7109375" style="44" customWidth="1"/>
    <col min="18" max="18" width="60.7109375" style="44" hidden="1" customWidth="1" outlineLevel="1"/>
    <col min="19" max="19" width="20.28515625" style="44" customWidth="1" collapsed="1"/>
    <col min="20" max="20" width="18.7109375" style="44" customWidth="1" outlineLevel="1"/>
    <col min="21" max="21" width="60.7109375" style="44" customWidth="1" outlineLevel="1"/>
    <col min="22" max="23" width="18.7109375" style="44" customWidth="1"/>
    <col min="24" max="16384" width="11.42578125" style="42"/>
  </cols>
  <sheetData>
    <row r="1" spans="1:23" s="13" customFormat="1" ht="33" customHeight="1" x14ac:dyDescent="0.25">
      <c r="A1" s="114" t="s">
        <v>372</v>
      </c>
      <c r="D1" s="163"/>
      <c r="E1" s="164"/>
      <c r="F1" s="164"/>
      <c r="G1" s="164"/>
      <c r="H1" s="165"/>
      <c r="I1" s="157" t="s">
        <v>236</v>
      </c>
      <c r="J1" s="157"/>
      <c r="K1" s="157"/>
      <c r="L1" s="157"/>
      <c r="M1" s="157"/>
      <c r="N1" s="157"/>
      <c r="O1" s="157"/>
      <c r="P1" s="157"/>
      <c r="Q1" s="157"/>
      <c r="R1" s="157"/>
      <c r="S1" s="157"/>
      <c r="T1" s="157"/>
      <c r="U1" s="157"/>
      <c r="V1" s="157"/>
      <c r="W1" s="158"/>
    </row>
    <row r="2" spans="1:23" s="14" customFormat="1" ht="33" customHeight="1" x14ac:dyDescent="0.25">
      <c r="D2" s="166"/>
      <c r="E2" s="167"/>
      <c r="F2" s="167"/>
      <c r="G2" s="167"/>
      <c r="H2" s="168"/>
      <c r="I2" s="159"/>
      <c r="J2" s="159"/>
      <c r="K2" s="159"/>
      <c r="L2" s="159"/>
      <c r="M2" s="159"/>
      <c r="N2" s="159"/>
      <c r="O2" s="159"/>
      <c r="P2" s="159"/>
      <c r="Q2" s="159"/>
      <c r="R2" s="159"/>
      <c r="S2" s="159"/>
      <c r="T2" s="159"/>
      <c r="U2" s="159"/>
      <c r="V2" s="159"/>
      <c r="W2" s="160"/>
    </row>
    <row r="3" spans="1:23" s="13" customFormat="1" ht="38.25" customHeight="1" thickBot="1" x14ac:dyDescent="0.3">
      <c r="D3" s="169"/>
      <c r="E3" s="170"/>
      <c r="F3" s="170"/>
      <c r="G3" s="170"/>
      <c r="H3" s="171"/>
      <c r="I3" s="161"/>
      <c r="J3" s="161"/>
      <c r="K3" s="161"/>
      <c r="L3" s="161"/>
      <c r="M3" s="161"/>
      <c r="N3" s="161"/>
      <c r="O3" s="161"/>
      <c r="P3" s="161"/>
      <c r="Q3" s="161"/>
      <c r="R3" s="161"/>
      <c r="S3" s="161"/>
      <c r="T3" s="161"/>
      <c r="U3" s="161"/>
      <c r="V3" s="161"/>
      <c r="W3" s="162"/>
    </row>
    <row r="4" spans="1:23" s="16" customFormat="1" ht="51.75" customHeight="1" thickBot="1" x14ac:dyDescent="0.3">
      <c r="A4" s="15" t="s">
        <v>237</v>
      </c>
      <c r="B4" s="15" t="s">
        <v>238</v>
      </c>
      <c r="C4" s="73" t="s">
        <v>239</v>
      </c>
      <c r="D4" s="106" t="s">
        <v>240</v>
      </c>
      <c r="E4" s="107" t="s">
        <v>241</v>
      </c>
      <c r="F4" s="107" t="s">
        <v>242</v>
      </c>
      <c r="G4" s="107" t="s">
        <v>243</v>
      </c>
      <c r="H4" s="107" t="s">
        <v>244</v>
      </c>
      <c r="I4" s="107" t="s">
        <v>243</v>
      </c>
      <c r="J4" s="107" t="s">
        <v>245</v>
      </c>
      <c r="K4" s="107" t="s">
        <v>246</v>
      </c>
      <c r="L4" s="107" t="s">
        <v>247</v>
      </c>
      <c r="M4" s="107" t="s">
        <v>248</v>
      </c>
      <c r="N4" s="108" t="s">
        <v>249</v>
      </c>
      <c r="O4" s="115" t="s">
        <v>371</v>
      </c>
      <c r="P4" s="109" t="s">
        <v>250</v>
      </c>
      <c r="Q4" s="116" t="s">
        <v>373</v>
      </c>
      <c r="R4" s="109" t="s">
        <v>370</v>
      </c>
      <c r="S4" s="113" t="s">
        <v>252</v>
      </c>
      <c r="T4" s="110" t="s">
        <v>368</v>
      </c>
      <c r="U4" s="111" t="s">
        <v>251</v>
      </c>
      <c r="V4" s="109" t="s">
        <v>253</v>
      </c>
      <c r="W4" s="112" t="s">
        <v>254</v>
      </c>
    </row>
    <row r="5" spans="1:23" s="20" customFormat="1" ht="120" customHeight="1" x14ac:dyDescent="0.25">
      <c r="A5" s="17">
        <v>1</v>
      </c>
      <c r="B5" s="17">
        <v>31</v>
      </c>
      <c r="C5" s="74">
        <v>221</v>
      </c>
      <c r="D5" s="173">
        <v>1</v>
      </c>
      <c r="E5" s="174" t="s">
        <v>255</v>
      </c>
      <c r="F5" s="174" t="s">
        <v>256</v>
      </c>
      <c r="G5" s="174">
        <v>1</v>
      </c>
      <c r="H5" s="175" t="s">
        <v>0</v>
      </c>
      <c r="I5" s="174">
        <v>1</v>
      </c>
      <c r="J5" s="174" t="s">
        <v>257</v>
      </c>
      <c r="K5" s="75" t="s">
        <v>258</v>
      </c>
      <c r="L5" s="76" t="s">
        <v>257</v>
      </c>
      <c r="M5" s="76" t="s">
        <v>259</v>
      </c>
      <c r="N5" s="105">
        <v>1</v>
      </c>
      <c r="O5" s="80" t="s">
        <v>260</v>
      </c>
      <c r="P5" s="76" t="s">
        <v>260</v>
      </c>
      <c r="Q5" s="76" t="s">
        <v>260</v>
      </c>
      <c r="R5" s="77" t="s">
        <v>173</v>
      </c>
      <c r="S5" s="80" t="s">
        <v>260</v>
      </c>
      <c r="T5" s="78"/>
      <c r="U5" s="78"/>
      <c r="V5" s="78" t="s">
        <v>260</v>
      </c>
      <c r="W5" s="79">
        <v>1</v>
      </c>
    </row>
    <row r="6" spans="1:23" s="20" customFormat="1" ht="120" customHeight="1" x14ac:dyDescent="0.25">
      <c r="A6" s="17">
        <v>1</v>
      </c>
      <c r="B6" s="17">
        <v>31</v>
      </c>
      <c r="C6" s="74">
        <v>222</v>
      </c>
      <c r="D6" s="172"/>
      <c r="E6" s="154"/>
      <c r="F6" s="154"/>
      <c r="G6" s="154"/>
      <c r="H6" s="155"/>
      <c r="I6" s="154"/>
      <c r="J6" s="154"/>
      <c r="K6" s="69" t="s">
        <v>2</v>
      </c>
      <c r="L6" s="66" t="s">
        <v>257</v>
      </c>
      <c r="M6" s="66" t="s">
        <v>259</v>
      </c>
      <c r="N6" s="81">
        <v>0.25</v>
      </c>
      <c r="O6" s="81" t="s">
        <v>259</v>
      </c>
      <c r="P6" s="50">
        <v>0.25</v>
      </c>
      <c r="Q6" s="50">
        <v>0.25</v>
      </c>
      <c r="R6" s="68" t="s">
        <v>369</v>
      </c>
      <c r="S6" s="90">
        <v>0.25</v>
      </c>
      <c r="T6" s="50"/>
      <c r="U6" s="50"/>
      <c r="V6" s="50">
        <v>0.25</v>
      </c>
      <c r="W6" s="62">
        <v>0.25</v>
      </c>
    </row>
    <row r="7" spans="1:23" s="20" customFormat="1" ht="120" customHeight="1" x14ac:dyDescent="0.25">
      <c r="A7" s="17">
        <v>1</v>
      </c>
      <c r="B7" s="17">
        <v>31</v>
      </c>
      <c r="C7" s="74">
        <v>304</v>
      </c>
      <c r="D7" s="172"/>
      <c r="E7" s="154"/>
      <c r="F7" s="154"/>
      <c r="G7" s="154"/>
      <c r="H7" s="155"/>
      <c r="I7" s="154"/>
      <c r="J7" s="154"/>
      <c r="K7" s="69" t="s">
        <v>4</v>
      </c>
      <c r="L7" s="66" t="s">
        <v>261</v>
      </c>
      <c r="M7" s="66">
        <v>2</v>
      </c>
      <c r="N7" s="82">
        <v>5</v>
      </c>
      <c r="O7" s="82" t="s">
        <v>260</v>
      </c>
      <c r="P7" s="51">
        <v>3</v>
      </c>
      <c r="Q7" s="51">
        <v>3</v>
      </c>
      <c r="R7" s="68" t="s">
        <v>195</v>
      </c>
      <c r="S7" s="82">
        <v>1</v>
      </c>
      <c r="T7" s="51"/>
      <c r="U7" s="51"/>
      <c r="V7" s="51">
        <v>1</v>
      </c>
      <c r="W7" s="19" t="s">
        <v>260</v>
      </c>
    </row>
    <row r="8" spans="1:23" s="20" customFormat="1" ht="120" customHeight="1" x14ac:dyDescent="0.25">
      <c r="A8" s="17">
        <v>1</v>
      </c>
      <c r="B8" s="17">
        <v>32</v>
      </c>
      <c r="C8" s="74">
        <v>223</v>
      </c>
      <c r="D8" s="172"/>
      <c r="E8" s="154"/>
      <c r="F8" s="154"/>
      <c r="G8" s="154">
        <v>2</v>
      </c>
      <c r="H8" s="156" t="s">
        <v>262</v>
      </c>
      <c r="I8" s="154">
        <v>2</v>
      </c>
      <c r="J8" s="154" t="s">
        <v>256</v>
      </c>
      <c r="K8" s="69" t="s">
        <v>120</v>
      </c>
      <c r="L8" s="66" t="s">
        <v>263</v>
      </c>
      <c r="M8" s="66" t="s">
        <v>259</v>
      </c>
      <c r="N8" s="84">
        <v>3</v>
      </c>
      <c r="O8" s="82" t="s">
        <v>260</v>
      </c>
      <c r="P8" s="66" t="s">
        <v>260</v>
      </c>
      <c r="Q8" s="66" t="s">
        <v>260</v>
      </c>
      <c r="R8" s="92" t="s">
        <v>171</v>
      </c>
      <c r="S8" s="93" t="s">
        <v>260</v>
      </c>
      <c r="T8" s="18"/>
      <c r="U8" s="18"/>
      <c r="V8" s="18">
        <v>2</v>
      </c>
      <c r="W8" s="19">
        <v>3</v>
      </c>
    </row>
    <row r="9" spans="1:23" s="20" customFormat="1" ht="120" customHeight="1" x14ac:dyDescent="0.25">
      <c r="A9" s="17">
        <v>1</v>
      </c>
      <c r="B9" s="17">
        <v>32</v>
      </c>
      <c r="C9" s="74">
        <v>224</v>
      </c>
      <c r="D9" s="172"/>
      <c r="E9" s="154"/>
      <c r="F9" s="154"/>
      <c r="G9" s="154"/>
      <c r="H9" s="156"/>
      <c r="I9" s="154"/>
      <c r="J9" s="154"/>
      <c r="K9" s="69" t="s">
        <v>121</v>
      </c>
      <c r="L9" s="66" t="s">
        <v>264</v>
      </c>
      <c r="M9" s="66" t="s">
        <v>259</v>
      </c>
      <c r="N9" s="84">
        <v>3</v>
      </c>
      <c r="O9" s="82" t="s">
        <v>260</v>
      </c>
      <c r="P9" s="66" t="s">
        <v>260</v>
      </c>
      <c r="Q9" s="66" t="s">
        <v>260</v>
      </c>
      <c r="R9" s="68" t="s">
        <v>172</v>
      </c>
      <c r="S9" s="93">
        <v>1</v>
      </c>
      <c r="T9" s="18"/>
      <c r="U9" s="18"/>
      <c r="V9" s="18">
        <v>2</v>
      </c>
      <c r="W9" s="19">
        <v>3</v>
      </c>
    </row>
    <row r="10" spans="1:23" s="20" customFormat="1" ht="120" customHeight="1" x14ac:dyDescent="0.25">
      <c r="A10" s="17">
        <v>1</v>
      </c>
      <c r="B10" s="17">
        <v>32</v>
      </c>
      <c r="C10" s="74">
        <v>226</v>
      </c>
      <c r="D10" s="172"/>
      <c r="E10" s="154"/>
      <c r="F10" s="154"/>
      <c r="G10" s="154"/>
      <c r="H10" s="156"/>
      <c r="I10" s="154"/>
      <c r="J10" s="154"/>
      <c r="K10" s="69" t="s">
        <v>265</v>
      </c>
      <c r="L10" s="66" t="s">
        <v>266</v>
      </c>
      <c r="M10" s="66" t="s">
        <v>260</v>
      </c>
      <c r="N10" s="83">
        <v>1</v>
      </c>
      <c r="O10" s="83" t="s">
        <v>259</v>
      </c>
      <c r="P10" s="52">
        <v>0.25</v>
      </c>
      <c r="Q10" s="52">
        <v>0.35</v>
      </c>
      <c r="R10" s="68" t="s">
        <v>125</v>
      </c>
      <c r="S10" s="94">
        <v>0.25</v>
      </c>
      <c r="T10" s="22"/>
      <c r="U10" s="22"/>
      <c r="V10" s="22">
        <v>0.25</v>
      </c>
      <c r="W10" s="23">
        <v>0.25</v>
      </c>
    </row>
    <row r="11" spans="1:23" s="20" customFormat="1" ht="120" customHeight="1" x14ac:dyDescent="0.25">
      <c r="A11" s="17">
        <v>1</v>
      </c>
      <c r="B11" s="17">
        <v>32</v>
      </c>
      <c r="C11" s="74">
        <v>227</v>
      </c>
      <c r="D11" s="172"/>
      <c r="E11" s="154"/>
      <c r="F11" s="154"/>
      <c r="G11" s="154"/>
      <c r="H11" s="156"/>
      <c r="I11" s="154"/>
      <c r="J11" s="154"/>
      <c r="K11" s="69" t="s">
        <v>267</v>
      </c>
      <c r="L11" s="66" t="s">
        <v>261</v>
      </c>
      <c r="M11" s="66">
        <v>1</v>
      </c>
      <c r="N11" s="82">
        <v>3</v>
      </c>
      <c r="O11" s="82" t="s">
        <v>260</v>
      </c>
      <c r="P11" s="66">
        <v>1</v>
      </c>
      <c r="Q11" s="66">
        <v>1</v>
      </c>
      <c r="R11" s="68" t="s">
        <v>194</v>
      </c>
      <c r="S11" s="95">
        <v>1</v>
      </c>
      <c r="T11" s="24"/>
      <c r="U11" s="24"/>
      <c r="V11" s="24">
        <v>1</v>
      </c>
      <c r="W11" s="25">
        <v>0</v>
      </c>
    </row>
    <row r="12" spans="1:23" s="20" customFormat="1" ht="120" customHeight="1" x14ac:dyDescent="0.25">
      <c r="A12" s="17">
        <v>1</v>
      </c>
      <c r="B12" s="17">
        <v>33</v>
      </c>
      <c r="C12" s="74">
        <v>228</v>
      </c>
      <c r="D12" s="172"/>
      <c r="E12" s="154"/>
      <c r="F12" s="154"/>
      <c r="G12" s="66">
        <v>3</v>
      </c>
      <c r="H12" s="53" t="s">
        <v>7</v>
      </c>
      <c r="I12" s="66">
        <v>3</v>
      </c>
      <c r="J12" s="66" t="s">
        <v>261</v>
      </c>
      <c r="K12" s="69" t="s">
        <v>268</v>
      </c>
      <c r="L12" s="66" t="s">
        <v>269</v>
      </c>
      <c r="M12" s="66">
        <v>10</v>
      </c>
      <c r="N12" s="84">
        <v>10</v>
      </c>
      <c r="O12" s="84">
        <f>+Q12-P12</f>
        <v>3</v>
      </c>
      <c r="P12" s="66">
        <v>1</v>
      </c>
      <c r="Q12" s="66">
        <v>4</v>
      </c>
      <c r="R12" s="68" t="s">
        <v>196</v>
      </c>
      <c r="S12" s="93">
        <v>2</v>
      </c>
      <c r="T12" s="18"/>
      <c r="U12" s="18"/>
      <c r="V12" s="18">
        <v>3</v>
      </c>
      <c r="W12" s="19">
        <v>4</v>
      </c>
    </row>
    <row r="13" spans="1:23" s="20" customFormat="1" ht="120" customHeight="1" x14ac:dyDescent="0.25">
      <c r="A13" s="17">
        <v>2</v>
      </c>
      <c r="B13" s="17">
        <v>47</v>
      </c>
      <c r="C13" s="74">
        <v>229</v>
      </c>
      <c r="D13" s="172">
        <v>2</v>
      </c>
      <c r="E13" s="154" t="s">
        <v>270</v>
      </c>
      <c r="F13" s="154" t="s">
        <v>271</v>
      </c>
      <c r="G13" s="154">
        <v>1</v>
      </c>
      <c r="H13" s="155" t="s">
        <v>272</v>
      </c>
      <c r="I13" s="154">
        <v>1</v>
      </c>
      <c r="J13" s="154" t="s">
        <v>273</v>
      </c>
      <c r="K13" s="69" t="s">
        <v>274</v>
      </c>
      <c r="L13" s="66" t="s">
        <v>273</v>
      </c>
      <c r="M13" s="49">
        <v>0.93</v>
      </c>
      <c r="N13" s="81">
        <v>1</v>
      </c>
      <c r="O13" s="81" t="s">
        <v>259</v>
      </c>
      <c r="P13" s="52">
        <v>0.93</v>
      </c>
      <c r="Q13" s="52">
        <v>0.93</v>
      </c>
      <c r="R13" s="68" t="s">
        <v>224</v>
      </c>
      <c r="S13" s="94">
        <v>0.96</v>
      </c>
      <c r="T13" s="22"/>
      <c r="U13" s="22"/>
      <c r="V13" s="22">
        <v>0.98</v>
      </c>
      <c r="W13" s="23">
        <v>1</v>
      </c>
    </row>
    <row r="14" spans="1:23" s="20" customFormat="1" ht="120" customHeight="1" x14ac:dyDescent="0.25">
      <c r="A14" s="17">
        <v>2</v>
      </c>
      <c r="B14" s="17">
        <v>47</v>
      </c>
      <c r="C14" s="74">
        <v>230</v>
      </c>
      <c r="D14" s="172"/>
      <c r="E14" s="154"/>
      <c r="F14" s="154"/>
      <c r="G14" s="154"/>
      <c r="H14" s="155"/>
      <c r="I14" s="154"/>
      <c r="J14" s="154"/>
      <c r="K14" s="69" t="s">
        <v>11</v>
      </c>
      <c r="L14" s="66" t="s">
        <v>273</v>
      </c>
      <c r="M14" s="66">
        <v>547</v>
      </c>
      <c r="N14" s="85">
        <v>2547</v>
      </c>
      <c r="O14" s="85">
        <f>+Q14-P14</f>
        <v>2055</v>
      </c>
      <c r="P14" s="55">
        <v>1047</v>
      </c>
      <c r="Q14" s="55">
        <v>3102</v>
      </c>
      <c r="R14" s="68" t="s">
        <v>230</v>
      </c>
      <c r="S14" s="96">
        <v>1547</v>
      </c>
      <c r="T14" s="27"/>
      <c r="U14" s="27"/>
      <c r="V14" s="27">
        <v>2047</v>
      </c>
      <c r="W14" s="28">
        <v>2547</v>
      </c>
    </row>
    <row r="15" spans="1:23" s="20" customFormat="1" ht="120" customHeight="1" x14ac:dyDescent="0.25">
      <c r="A15" s="17">
        <v>2</v>
      </c>
      <c r="B15" s="17">
        <v>47</v>
      </c>
      <c r="C15" s="74">
        <v>231</v>
      </c>
      <c r="D15" s="172"/>
      <c r="E15" s="154"/>
      <c r="F15" s="154"/>
      <c r="G15" s="154"/>
      <c r="H15" s="155"/>
      <c r="I15" s="154"/>
      <c r="J15" s="154"/>
      <c r="K15" s="69" t="s">
        <v>128</v>
      </c>
      <c r="L15" s="66" t="s">
        <v>273</v>
      </c>
      <c r="M15" s="66">
        <v>1063</v>
      </c>
      <c r="N15" s="84">
        <v>1134</v>
      </c>
      <c r="O15" s="82" t="s">
        <v>260</v>
      </c>
      <c r="P15" s="55" t="s">
        <v>260</v>
      </c>
      <c r="Q15" s="55" t="s">
        <v>260</v>
      </c>
      <c r="R15" s="68" t="s">
        <v>129</v>
      </c>
      <c r="S15" s="96">
        <v>1134</v>
      </c>
      <c r="T15" s="27"/>
      <c r="U15" s="27"/>
      <c r="V15" s="27" t="s">
        <v>260</v>
      </c>
      <c r="W15" s="28"/>
    </row>
    <row r="16" spans="1:23" s="20" customFormat="1" ht="120" customHeight="1" x14ac:dyDescent="0.25">
      <c r="A16" s="17">
        <v>2</v>
      </c>
      <c r="B16" s="17">
        <v>49</v>
      </c>
      <c r="C16" s="74">
        <v>233</v>
      </c>
      <c r="D16" s="172"/>
      <c r="E16" s="154"/>
      <c r="F16" s="154"/>
      <c r="G16" s="154">
        <v>3</v>
      </c>
      <c r="H16" s="156" t="s">
        <v>275</v>
      </c>
      <c r="I16" s="154">
        <v>3</v>
      </c>
      <c r="J16" s="154" t="s">
        <v>276</v>
      </c>
      <c r="K16" s="69" t="s">
        <v>13</v>
      </c>
      <c r="L16" s="66" t="s">
        <v>276</v>
      </c>
      <c r="M16" s="66">
        <v>11</v>
      </c>
      <c r="N16" s="84">
        <v>16</v>
      </c>
      <c r="O16" s="84">
        <f>+Q16-P16</f>
        <v>1</v>
      </c>
      <c r="P16" s="66">
        <v>16</v>
      </c>
      <c r="Q16" s="66">
        <v>17</v>
      </c>
      <c r="R16" s="68" t="s">
        <v>197</v>
      </c>
      <c r="S16" s="93">
        <v>16</v>
      </c>
      <c r="T16" s="18"/>
      <c r="U16" s="18"/>
      <c r="V16" s="18">
        <v>16</v>
      </c>
      <c r="W16" s="19">
        <v>16</v>
      </c>
    </row>
    <row r="17" spans="1:23" s="20" customFormat="1" ht="120" customHeight="1" x14ac:dyDescent="0.25">
      <c r="A17" s="17">
        <v>2</v>
      </c>
      <c r="B17" s="17">
        <v>49</v>
      </c>
      <c r="C17" s="74">
        <v>234</v>
      </c>
      <c r="D17" s="172"/>
      <c r="E17" s="154"/>
      <c r="F17" s="154"/>
      <c r="G17" s="154"/>
      <c r="H17" s="156"/>
      <c r="I17" s="154"/>
      <c r="J17" s="154"/>
      <c r="K17" s="69" t="s">
        <v>14</v>
      </c>
      <c r="L17" s="66" t="s">
        <v>276</v>
      </c>
      <c r="M17" s="66">
        <v>7</v>
      </c>
      <c r="N17" s="84">
        <v>10</v>
      </c>
      <c r="O17" s="84">
        <f>+Q17-P17</f>
        <v>2</v>
      </c>
      <c r="P17" s="66">
        <v>8</v>
      </c>
      <c r="Q17" s="66">
        <v>10</v>
      </c>
      <c r="R17" s="68" t="s">
        <v>198</v>
      </c>
      <c r="S17" s="93">
        <v>9</v>
      </c>
      <c r="T17" s="18"/>
      <c r="U17" s="18"/>
      <c r="V17" s="18">
        <v>10</v>
      </c>
      <c r="W17" s="19">
        <v>10</v>
      </c>
    </row>
    <row r="18" spans="1:23" s="20" customFormat="1" ht="120" customHeight="1" x14ac:dyDescent="0.25">
      <c r="A18" s="17">
        <v>2</v>
      </c>
      <c r="B18" s="17">
        <v>49</v>
      </c>
      <c r="C18" s="74">
        <v>289</v>
      </c>
      <c r="D18" s="172"/>
      <c r="E18" s="154"/>
      <c r="F18" s="154"/>
      <c r="G18" s="154"/>
      <c r="H18" s="156"/>
      <c r="I18" s="154"/>
      <c r="J18" s="154"/>
      <c r="K18" s="69" t="s">
        <v>277</v>
      </c>
      <c r="L18" s="66" t="s">
        <v>278</v>
      </c>
      <c r="M18" s="66" t="s">
        <v>279</v>
      </c>
      <c r="N18" s="84">
        <v>2</v>
      </c>
      <c r="O18" s="84">
        <f>+Q18-P18</f>
        <v>-1</v>
      </c>
      <c r="P18" s="66">
        <v>1</v>
      </c>
      <c r="Q18" s="66">
        <v>0</v>
      </c>
      <c r="R18" s="68" t="s">
        <v>219</v>
      </c>
      <c r="S18" s="93">
        <v>2</v>
      </c>
      <c r="T18" s="18"/>
      <c r="U18" s="18"/>
      <c r="V18" s="18">
        <v>2</v>
      </c>
      <c r="W18" s="19">
        <v>2</v>
      </c>
    </row>
    <row r="19" spans="1:23" s="20" customFormat="1" ht="120" customHeight="1" x14ac:dyDescent="0.25">
      <c r="A19" s="17">
        <v>2</v>
      </c>
      <c r="B19" s="17">
        <v>50</v>
      </c>
      <c r="C19" s="74">
        <v>235</v>
      </c>
      <c r="D19" s="172"/>
      <c r="E19" s="154"/>
      <c r="F19" s="154"/>
      <c r="G19" s="154">
        <v>4</v>
      </c>
      <c r="H19" s="155" t="s">
        <v>280</v>
      </c>
      <c r="I19" s="154">
        <v>4</v>
      </c>
      <c r="J19" s="66" t="s">
        <v>281</v>
      </c>
      <c r="K19" s="69" t="s">
        <v>282</v>
      </c>
      <c r="L19" s="66" t="s">
        <v>281</v>
      </c>
      <c r="M19" s="66" t="s">
        <v>260</v>
      </c>
      <c r="N19" s="84">
        <v>10</v>
      </c>
      <c r="O19" s="84">
        <f>+Q19-P19</f>
        <v>4</v>
      </c>
      <c r="P19" s="66">
        <v>3</v>
      </c>
      <c r="Q19" s="66">
        <v>7</v>
      </c>
      <c r="R19" s="68" t="s">
        <v>199</v>
      </c>
      <c r="S19" s="93">
        <v>6</v>
      </c>
      <c r="T19" s="18"/>
      <c r="U19" s="18"/>
      <c r="V19" s="18">
        <v>9</v>
      </c>
      <c r="W19" s="19">
        <v>10</v>
      </c>
    </row>
    <row r="20" spans="1:23" s="20" customFormat="1" ht="120" customHeight="1" x14ac:dyDescent="0.25">
      <c r="A20" s="17">
        <v>2</v>
      </c>
      <c r="B20" s="17">
        <v>50</v>
      </c>
      <c r="C20" s="74">
        <v>236</v>
      </c>
      <c r="D20" s="172"/>
      <c r="E20" s="154"/>
      <c r="F20" s="154"/>
      <c r="G20" s="154"/>
      <c r="H20" s="155"/>
      <c r="I20" s="154"/>
      <c r="J20" s="66" t="s">
        <v>281</v>
      </c>
      <c r="K20" s="69" t="s">
        <v>16</v>
      </c>
      <c r="L20" s="66" t="s">
        <v>281</v>
      </c>
      <c r="M20" s="66" t="s">
        <v>260</v>
      </c>
      <c r="N20" s="84">
        <v>5</v>
      </c>
      <c r="O20" s="84">
        <f>+Q20-P20</f>
        <v>3</v>
      </c>
      <c r="P20" s="66">
        <v>1</v>
      </c>
      <c r="Q20" s="66">
        <v>4</v>
      </c>
      <c r="R20" s="68" t="s">
        <v>200</v>
      </c>
      <c r="S20" s="93">
        <v>2</v>
      </c>
      <c r="T20" s="18"/>
      <c r="U20" s="18"/>
      <c r="V20" s="18">
        <v>4</v>
      </c>
      <c r="W20" s="19">
        <v>5</v>
      </c>
    </row>
    <row r="21" spans="1:23" s="20" customFormat="1" ht="120" customHeight="1" x14ac:dyDescent="0.25">
      <c r="A21" s="17">
        <v>2</v>
      </c>
      <c r="B21" s="17">
        <v>51</v>
      </c>
      <c r="C21" s="74">
        <v>237</v>
      </c>
      <c r="D21" s="172"/>
      <c r="E21" s="154"/>
      <c r="F21" s="154"/>
      <c r="G21" s="66">
        <v>5</v>
      </c>
      <c r="H21" s="69" t="s">
        <v>17</v>
      </c>
      <c r="I21" s="66">
        <v>5</v>
      </c>
      <c r="J21" s="66" t="s">
        <v>283</v>
      </c>
      <c r="K21" s="69" t="s">
        <v>18</v>
      </c>
      <c r="L21" s="66" t="s">
        <v>283</v>
      </c>
      <c r="M21" s="49">
        <v>1</v>
      </c>
      <c r="N21" s="81">
        <v>1</v>
      </c>
      <c r="O21" s="81" t="s">
        <v>259</v>
      </c>
      <c r="P21" s="49">
        <v>1</v>
      </c>
      <c r="Q21" s="49">
        <v>0.56000000000000005</v>
      </c>
      <c r="R21" s="68" t="s">
        <v>130</v>
      </c>
      <c r="S21" s="97">
        <v>1</v>
      </c>
      <c r="T21" s="21"/>
      <c r="U21" s="21"/>
      <c r="V21" s="21">
        <v>1</v>
      </c>
      <c r="W21" s="29">
        <v>1</v>
      </c>
    </row>
    <row r="22" spans="1:23" s="20" customFormat="1" ht="120" customHeight="1" x14ac:dyDescent="0.25">
      <c r="A22" s="17">
        <v>3</v>
      </c>
      <c r="B22" s="17">
        <v>52</v>
      </c>
      <c r="C22" s="74">
        <v>238</v>
      </c>
      <c r="D22" s="172">
        <v>3</v>
      </c>
      <c r="E22" s="154" t="s">
        <v>19</v>
      </c>
      <c r="F22" s="154" t="s">
        <v>256</v>
      </c>
      <c r="G22" s="154">
        <v>1</v>
      </c>
      <c r="H22" s="155" t="s">
        <v>284</v>
      </c>
      <c r="I22" s="154">
        <v>1</v>
      </c>
      <c r="J22" s="154" t="s">
        <v>285</v>
      </c>
      <c r="K22" s="69" t="s">
        <v>134</v>
      </c>
      <c r="L22" s="66" t="s">
        <v>286</v>
      </c>
      <c r="M22" s="66">
        <v>3.8</v>
      </c>
      <c r="N22" s="84">
        <v>4.2</v>
      </c>
      <c r="O22" s="84" t="s">
        <v>259</v>
      </c>
      <c r="P22" s="66" t="s">
        <v>259</v>
      </c>
      <c r="Q22" s="66">
        <v>0</v>
      </c>
      <c r="R22" s="68" t="s">
        <v>135</v>
      </c>
      <c r="S22" s="98">
        <v>4</v>
      </c>
      <c r="T22" s="30"/>
      <c r="U22" s="30"/>
      <c r="V22" s="18" t="s">
        <v>259</v>
      </c>
      <c r="W22" s="19">
        <v>4.2</v>
      </c>
    </row>
    <row r="23" spans="1:23" s="20" customFormat="1" ht="120" customHeight="1" x14ac:dyDescent="0.25">
      <c r="A23" s="17">
        <v>3</v>
      </c>
      <c r="B23" s="17">
        <v>52</v>
      </c>
      <c r="C23" s="74">
        <v>239</v>
      </c>
      <c r="D23" s="172"/>
      <c r="E23" s="154"/>
      <c r="F23" s="154"/>
      <c r="G23" s="154"/>
      <c r="H23" s="155"/>
      <c r="I23" s="154"/>
      <c r="J23" s="154"/>
      <c r="K23" s="69" t="s">
        <v>287</v>
      </c>
      <c r="L23" s="66" t="s">
        <v>286</v>
      </c>
      <c r="M23" s="66">
        <v>4.2</v>
      </c>
      <c r="N23" s="84">
        <v>4.4000000000000004</v>
      </c>
      <c r="O23" s="84" t="s">
        <v>259</v>
      </c>
      <c r="P23" s="66" t="s">
        <v>259</v>
      </c>
      <c r="Q23" s="66">
        <v>0</v>
      </c>
      <c r="R23" s="68" t="s">
        <v>135</v>
      </c>
      <c r="S23" s="98">
        <v>4.3</v>
      </c>
      <c r="T23" s="30"/>
      <c r="U23" s="30"/>
      <c r="V23" s="18" t="s">
        <v>279</v>
      </c>
      <c r="W23" s="19">
        <v>4.4000000000000004</v>
      </c>
    </row>
    <row r="24" spans="1:23" s="20" customFormat="1" ht="120" customHeight="1" x14ac:dyDescent="0.25">
      <c r="A24" s="17">
        <v>3</v>
      </c>
      <c r="B24" s="17">
        <v>52</v>
      </c>
      <c r="C24" s="74">
        <v>240</v>
      </c>
      <c r="D24" s="172"/>
      <c r="E24" s="154"/>
      <c r="F24" s="154"/>
      <c r="G24" s="154"/>
      <c r="H24" s="155"/>
      <c r="I24" s="154"/>
      <c r="J24" s="154"/>
      <c r="K24" s="69" t="s">
        <v>21</v>
      </c>
      <c r="L24" s="66" t="s">
        <v>286</v>
      </c>
      <c r="M24" s="54">
        <v>1300</v>
      </c>
      <c r="N24" s="85">
        <v>7300</v>
      </c>
      <c r="O24" s="85">
        <f>+Q24-P24</f>
        <v>0</v>
      </c>
      <c r="P24" s="54">
        <v>2800</v>
      </c>
      <c r="Q24" s="54">
        <v>2800</v>
      </c>
      <c r="R24" s="68" t="s">
        <v>185</v>
      </c>
      <c r="S24" s="99">
        <v>4300</v>
      </c>
      <c r="T24" s="26"/>
      <c r="U24" s="26"/>
      <c r="V24" s="26">
        <v>5800</v>
      </c>
      <c r="W24" s="31">
        <v>7300</v>
      </c>
    </row>
    <row r="25" spans="1:23" s="20" customFormat="1" ht="120" customHeight="1" x14ac:dyDescent="0.25">
      <c r="A25" s="17">
        <v>3</v>
      </c>
      <c r="B25" s="17">
        <v>52</v>
      </c>
      <c r="C25" s="74">
        <v>241</v>
      </c>
      <c r="D25" s="172"/>
      <c r="E25" s="154"/>
      <c r="F25" s="154"/>
      <c r="G25" s="154"/>
      <c r="H25" s="155"/>
      <c r="I25" s="154"/>
      <c r="J25" s="154"/>
      <c r="K25" s="69" t="s">
        <v>288</v>
      </c>
      <c r="L25" s="66" t="s">
        <v>289</v>
      </c>
      <c r="M25" s="54">
        <v>970000</v>
      </c>
      <c r="N25" s="85">
        <v>3000000</v>
      </c>
      <c r="O25" s="85" t="s">
        <v>259</v>
      </c>
      <c r="P25" s="54">
        <v>750000</v>
      </c>
      <c r="Q25" s="54">
        <v>1700038</v>
      </c>
      <c r="R25" s="68" t="s">
        <v>162</v>
      </c>
      <c r="S25" s="99">
        <v>1500000</v>
      </c>
      <c r="T25" s="26"/>
      <c r="U25" s="26"/>
      <c r="V25" s="26">
        <v>2250000</v>
      </c>
      <c r="W25" s="31">
        <v>3000000</v>
      </c>
    </row>
    <row r="26" spans="1:23" s="20" customFormat="1" ht="120" customHeight="1" x14ac:dyDescent="0.25">
      <c r="A26" s="17">
        <v>3</v>
      </c>
      <c r="B26" s="17">
        <v>52</v>
      </c>
      <c r="C26" s="74">
        <v>242</v>
      </c>
      <c r="D26" s="172"/>
      <c r="E26" s="154"/>
      <c r="F26" s="154"/>
      <c r="G26" s="154"/>
      <c r="H26" s="155"/>
      <c r="I26" s="154"/>
      <c r="J26" s="154"/>
      <c r="K26" s="69" t="s">
        <v>290</v>
      </c>
      <c r="L26" s="66" t="s">
        <v>291</v>
      </c>
      <c r="M26" s="54" t="s">
        <v>259</v>
      </c>
      <c r="N26" s="85">
        <v>1100</v>
      </c>
      <c r="O26" s="85">
        <f>+Q26-P26</f>
        <v>0</v>
      </c>
      <c r="P26" s="54">
        <v>543</v>
      </c>
      <c r="Q26" s="54">
        <v>543</v>
      </c>
      <c r="R26" s="68" t="s">
        <v>137</v>
      </c>
      <c r="S26" s="99">
        <v>730</v>
      </c>
      <c r="T26" s="26"/>
      <c r="U26" s="26"/>
      <c r="V26" s="26">
        <v>915</v>
      </c>
      <c r="W26" s="31">
        <v>1100</v>
      </c>
    </row>
    <row r="27" spans="1:23" s="20" customFormat="1" ht="120" customHeight="1" x14ac:dyDescent="0.25">
      <c r="A27" s="17">
        <v>3</v>
      </c>
      <c r="B27" s="17">
        <v>53</v>
      </c>
      <c r="C27" s="74">
        <v>243</v>
      </c>
      <c r="D27" s="172"/>
      <c r="E27" s="154"/>
      <c r="F27" s="154"/>
      <c r="G27" s="154">
        <v>2</v>
      </c>
      <c r="H27" s="156" t="s">
        <v>23</v>
      </c>
      <c r="I27" s="154">
        <v>2</v>
      </c>
      <c r="J27" s="154" t="s">
        <v>292</v>
      </c>
      <c r="K27" s="69" t="s">
        <v>293</v>
      </c>
      <c r="L27" s="66" t="s">
        <v>294</v>
      </c>
      <c r="M27" s="54">
        <v>8</v>
      </c>
      <c r="N27" s="85">
        <v>32</v>
      </c>
      <c r="O27" s="85">
        <f>+Q27-P27</f>
        <v>0</v>
      </c>
      <c r="P27" s="54">
        <v>16</v>
      </c>
      <c r="Q27" s="54">
        <v>16</v>
      </c>
      <c r="R27" s="68" t="s">
        <v>175</v>
      </c>
      <c r="S27" s="99">
        <v>24</v>
      </c>
      <c r="T27" s="26"/>
      <c r="U27" s="26"/>
      <c r="V27" s="26">
        <v>29</v>
      </c>
      <c r="W27" s="31">
        <v>32</v>
      </c>
    </row>
    <row r="28" spans="1:23" s="20" customFormat="1" ht="120" customHeight="1" x14ac:dyDescent="0.25">
      <c r="A28" s="17">
        <v>3</v>
      </c>
      <c r="B28" s="17">
        <v>53</v>
      </c>
      <c r="C28" s="74">
        <v>244</v>
      </c>
      <c r="D28" s="172"/>
      <c r="E28" s="154"/>
      <c r="F28" s="154"/>
      <c r="G28" s="154"/>
      <c r="H28" s="156"/>
      <c r="I28" s="154"/>
      <c r="J28" s="154"/>
      <c r="K28" s="69" t="s">
        <v>24</v>
      </c>
      <c r="L28" s="66" t="s">
        <v>292</v>
      </c>
      <c r="M28" s="54">
        <v>2048</v>
      </c>
      <c r="N28" s="85">
        <v>11291</v>
      </c>
      <c r="O28" s="85" t="s">
        <v>259</v>
      </c>
      <c r="P28" s="54">
        <v>4251</v>
      </c>
      <c r="Q28" s="54">
        <v>4664</v>
      </c>
      <c r="R28" s="68" t="s">
        <v>212</v>
      </c>
      <c r="S28" s="99">
        <v>6571</v>
      </c>
      <c r="T28" s="26"/>
      <c r="U28" s="26"/>
      <c r="V28" s="26">
        <v>8931</v>
      </c>
      <c r="W28" s="31">
        <v>11291</v>
      </c>
    </row>
    <row r="29" spans="1:23" s="20" customFormat="1" ht="120" customHeight="1" x14ac:dyDescent="0.25">
      <c r="A29" s="17">
        <v>3</v>
      </c>
      <c r="B29" s="17">
        <v>53</v>
      </c>
      <c r="C29" s="74">
        <v>245</v>
      </c>
      <c r="D29" s="172"/>
      <c r="E29" s="154"/>
      <c r="F29" s="154"/>
      <c r="G29" s="154"/>
      <c r="H29" s="156"/>
      <c r="I29" s="154"/>
      <c r="J29" s="154"/>
      <c r="K29" s="69" t="s">
        <v>295</v>
      </c>
      <c r="L29" s="66" t="s">
        <v>292</v>
      </c>
      <c r="M29" s="54">
        <v>162140</v>
      </c>
      <c r="N29" s="85">
        <v>251000</v>
      </c>
      <c r="O29" s="85" t="s">
        <v>259</v>
      </c>
      <c r="P29" s="54">
        <v>201000</v>
      </c>
      <c r="Q29" s="54">
        <v>187566</v>
      </c>
      <c r="R29" s="68" t="s">
        <v>213</v>
      </c>
      <c r="S29" s="99">
        <v>211000</v>
      </c>
      <c r="T29" s="26"/>
      <c r="U29" s="26"/>
      <c r="V29" s="26">
        <v>231000</v>
      </c>
      <c r="W29" s="31">
        <v>251000</v>
      </c>
    </row>
    <row r="30" spans="1:23" s="20" customFormat="1" ht="120" customHeight="1" x14ac:dyDescent="0.25">
      <c r="A30" s="17">
        <v>3</v>
      </c>
      <c r="B30" s="17">
        <v>53</v>
      </c>
      <c r="C30" s="74">
        <v>246</v>
      </c>
      <c r="D30" s="172"/>
      <c r="E30" s="154"/>
      <c r="F30" s="154"/>
      <c r="G30" s="154"/>
      <c r="H30" s="156"/>
      <c r="I30" s="154"/>
      <c r="J30" s="154"/>
      <c r="K30" s="69" t="s">
        <v>296</v>
      </c>
      <c r="L30" s="66" t="s">
        <v>297</v>
      </c>
      <c r="M30" s="66">
        <v>217</v>
      </c>
      <c r="N30" s="84">
        <v>317</v>
      </c>
      <c r="O30" s="84">
        <f>+Q30-P30</f>
        <v>12</v>
      </c>
      <c r="P30" s="66">
        <v>4</v>
      </c>
      <c r="Q30" s="66">
        <v>16</v>
      </c>
      <c r="R30" s="68" t="s">
        <v>201</v>
      </c>
      <c r="S30" s="93">
        <v>144</v>
      </c>
      <c r="T30" s="18"/>
      <c r="U30" s="18"/>
      <c r="V30" s="18">
        <v>150</v>
      </c>
      <c r="W30" s="19">
        <v>317</v>
      </c>
    </row>
    <row r="31" spans="1:23" s="20" customFormat="1" ht="120" customHeight="1" x14ac:dyDescent="0.25">
      <c r="A31" s="17">
        <v>3</v>
      </c>
      <c r="B31" s="17">
        <v>53</v>
      </c>
      <c r="C31" s="74">
        <v>247</v>
      </c>
      <c r="D31" s="172"/>
      <c r="E31" s="154"/>
      <c r="F31" s="154"/>
      <c r="G31" s="154"/>
      <c r="H31" s="156"/>
      <c r="I31" s="154"/>
      <c r="J31" s="154"/>
      <c r="K31" s="69" t="s">
        <v>27</v>
      </c>
      <c r="L31" s="66" t="s">
        <v>298</v>
      </c>
      <c r="M31" s="66" t="s">
        <v>279</v>
      </c>
      <c r="N31" s="84">
        <v>40</v>
      </c>
      <c r="O31" s="84">
        <f>+Q31-P31</f>
        <v>0</v>
      </c>
      <c r="P31" s="66">
        <v>10</v>
      </c>
      <c r="Q31" s="66">
        <v>10</v>
      </c>
      <c r="R31" s="68" t="s">
        <v>159</v>
      </c>
      <c r="S31" s="93">
        <v>20</v>
      </c>
      <c r="T31" s="18"/>
      <c r="U31" s="18"/>
      <c r="V31" s="18">
        <v>30</v>
      </c>
      <c r="W31" s="19">
        <v>40</v>
      </c>
    </row>
    <row r="32" spans="1:23" s="20" customFormat="1" ht="120" customHeight="1" x14ac:dyDescent="0.25">
      <c r="A32" s="17">
        <v>3</v>
      </c>
      <c r="B32" s="17">
        <v>53</v>
      </c>
      <c r="C32" s="74">
        <v>307</v>
      </c>
      <c r="D32" s="172"/>
      <c r="E32" s="154"/>
      <c r="F32" s="154"/>
      <c r="G32" s="154"/>
      <c r="H32" s="156"/>
      <c r="I32" s="154"/>
      <c r="J32" s="154"/>
      <c r="K32" s="69" t="s">
        <v>299</v>
      </c>
      <c r="L32" s="66" t="s">
        <v>278</v>
      </c>
      <c r="M32" s="66" t="s">
        <v>279</v>
      </c>
      <c r="N32" s="84">
        <v>1</v>
      </c>
      <c r="O32" s="84">
        <f>+Q32-P32</f>
        <v>0</v>
      </c>
      <c r="P32" s="66">
        <v>1</v>
      </c>
      <c r="Q32" s="66">
        <v>1</v>
      </c>
      <c r="R32" s="68" t="s">
        <v>220</v>
      </c>
      <c r="S32" s="93">
        <v>1</v>
      </c>
      <c r="T32" s="18"/>
      <c r="U32" s="18"/>
      <c r="V32" s="18">
        <v>1</v>
      </c>
      <c r="W32" s="19">
        <v>1</v>
      </c>
    </row>
    <row r="33" spans="1:23" s="20" customFormat="1" ht="120" customHeight="1" x14ac:dyDescent="0.25">
      <c r="A33" s="17">
        <v>3</v>
      </c>
      <c r="B33" s="17">
        <v>54</v>
      </c>
      <c r="C33" s="74">
        <v>248</v>
      </c>
      <c r="D33" s="172"/>
      <c r="E33" s="154"/>
      <c r="F33" s="154"/>
      <c r="G33" s="66">
        <v>3</v>
      </c>
      <c r="H33" s="69" t="s">
        <v>29</v>
      </c>
      <c r="I33" s="66">
        <v>3</v>
      </c>
      <c r="J33" s="66" t="s">
        <v>300</v>
      </c>
      <c r="K33" s="69" t="s">
        <v>30</v>
      </c>
      <c r="L33" s="66" t="s">
        <v>301</v>
      </c>
      <c r="M33" s="54">
        <v>1100000</v>
      </c>
      <c r="N33" s="85">
        <v>4400000</v>
      </c>
      <c r="O33" s="85" t="s">
        <v>259</v>
      </c>
      <c r="P33" s="54">
        <v>2000000</v>
      </c>
      <c r="Q33" s="54">
        <v>2211031</v>
      </c>
      <c r="R33" s="68" t="s">
        <v>202</v>
      </c>
      <c r="S33" s="99">
        <v>2700000</v>
      </c>
      <c r="T33" s="26"/>
      <c r="U33" s="26"/>
      <c r="V33" s="26">
        <v>3400000</v>
      </c>
      <c r="W33" s="31">
        <v>4400000</v>
      </c>
    </row>
    <row r="34" spans="1:23" s="20" customFormat="1" ht="120" customHeight="1" x14ac:dyDescent="0.25">
      <c r="A34" s="17">
        <v>3</v>
      </c>
      <c r="B34" s="17">
        <v>55</v>
      </c>
      <c r="C34" s="74">
        <v>249</v>
      </c>
      <c r="D34" s="172"/>
      <c r="E34" s="154"/>
      <c r="F34" s="154"/>
      <c r="G34" s="154">
        <v>4</v>
      </c>
      <c r="H34" s="155" t="s">
        <v>31</v>
      </c>
      <c r="I34" s="154">
        <v>4</v>
      </c>
      <c r="J34" s="154" t="s">
        <v>302</v>
      </c>
      <c r="K34" s="69" t="s">
        <v>132</v>
      </c>
      <c r="L34" s="66" t="s">
        <v>298</v>
      </c>
      <c r="M34" s="54" t="s">
        <v>259</v>
      </c>
      <c r="N34" s="85">
        <v>1000</v>
      </c>
      <c r="O34" s="85">
        <f t="shared" ref="O34:O40" si="0">+Q34-P34</f>
        <v>6</v>
      </c>
      <c r="P34" s="66">
        <v>250</v>
      </c>
      <c r="Q34" s="66">
        <v>256</v>
      </c>
      <c r="R34" s="68" t="s">
        <v>176</v>
      </c>
      <c r="S34" s="93">
        <v>500</v>
      </c>
      <c r="T34" s="18"/>
      <c r="U34" s="18"/>
      <c r="V34" s="18">
        <v>750</v>
      </c>
      <c r="W34" s="19">
        <v>1000</v>
      </c>
    </row>
    <row r="35" spans="1:23" s="20" customFormat="1" ht="120" customHeight="1" x14ac:dyDescent="0.25">
      <c r="A35" s="17">
        <v>3</v>
      </c>
      <c r="B35" s="17">
        <v>55</v>
      </c>
      <c r="C35" s="74">
        <v>250</v>
      </c>
      <c r="D35" s="172"/>
      <c r="E35" s="154"/>
      <c r="F35" s="154"/>
      <c r="G35" s="154"/>
      <c r="H35" s="155"/>
      <c r="I35" s="154"/>
      <c r="J35" s="154"/>
      <c r="K35" s="69" t="s">
        <v>303</v>
      </c>
      <c r="L35" s="66" t="s">
        <v>32</v>
      </c>
      <c r="M35" s="54">
        <v>40</v>
      </c>
      <c r="N35" s="85">
        <v>200</v>
      </c>
      <c r="O35" s="85">
        <f t="shared" si="0"/>
        <v>24</v>
      </c>
      <c r="P35" s="54">
        <v>80</v>
      </c>
      <c r="Q35" s="54">
        <v>104</v>
      </c>
      <c r="R35" s="68" t="s">
        <v>232</v>
      </c>
      <c r="S35" s="99">
        <v>120</v>
      </c>
      <c r="T35" s="26"/>
      <c r="U35" s="26"/>
      <c r="V35" s="26">
        <v>160</v>
      </c>
      <c r="W35" s="31">
        <v>200</v>
      </c>
    </row>
    <row r="36" spans="1:23" s="20" customFormat="1" ht="120" customHeight="1" x14ac:dyDescent="0.25">
      <c r="A36" s="17">
        <v>3</v>
      </c>
      <c r="B36" s="17">
        <v>55</v>
      </c>
      <c r="C36" s="74">
        <v>251</v>
      </c>
      <c r="D36" s="172"/>
      <c r="E36" s="154"/>
      <c r="F36" s="154"/>
      <c r="G36" s="154"/>
      <c r="H36" s="155"/>
      <c r="I36" s="154"/>
      <c r="J36" s="154"/>
      <c r="K36" s="69" t="s">
        <v>304</v>
      </c>
      <c r="L36" s="66" t="s">
        <v>305</v>
      </c>
      <c r="M36" s="54">
        <v>130</v>
      </c>
      <c r="N36" s="85">
        <v>530</v>
      </c>
      <c r="O36" s="85">
        <f t="shared" si="0"/>
        <v>33</v>
      </c>
      <c r="P36" s="66">
        <v>230</v>
      </c>
      <c r="Q36" s="66">
        <v>263</v>
      </c>
      <c r="R36" s="68" t="s">
        <v>225</v>
      </c>
      <c r="S36" s="93">
        <v>330</v>
      </c>
      <c r="T36" s="18"/>
      <c r="U36" s="18"/>
      <c r="V36" s="18">
        <v>430</v>
      </c>
      <c r="W36" s="19">
        <v>530</v>
      </c>
    </row>
    <row r="37" spans="1:23" s="20" customFormat="1" ht="120" customHeight="1" x14ac:dyDescent="0.25">
      <c r="A37" s="17">
        <v>4</v>
      </c>
      <c r="B37" s="17">
        <v>56</v>
      </c>
      <c r="C37" s="74">
        <v>252</v>
      </c>
      <c r="D37" s="172">
        <v>4</v>
      </c>
      <c r="E37" s="154" t="s">
        <v>34</v>
      </c>
      <c r="F37" s="154" t="s">
        <v>256</v>
      </c>
      <c r="G37" s="66">
        <v>1</v>
      </c>
      <c r="H37" s="66" t="s">
        <v>306</v>
      </c>
      <c r="I37" s="66">
        <v>1</v>
      </c>
      <c r="J37" s="66" t="s">
        <v>281</v>
      </c>
      <c r="K37" s="69" t="s">
        <v>35</v>
      </c>
      <c r="L37" s="66" t="s">
        <v>307</v>
      </c>
      <c r="M37" s="66" t="s">
        <v>279</v>
      </c>
      <c r="N37" s="84">
        <v>3</v>
      </c>
      <c r="O37" s="84">
        <f t="shared" si="0"/>
        <v>-1</v>
      </c>
      <c r="P37" s="66">
        <v>3</v>
      </c>
      <c r="Q37" s="66">
        <v>2</v>
      </c>
      <c r="R37" s="68" t="s">
        <v>234</v>
      </c>
      <c r="S37" s="93">
        <v>0</v>
      </c>
      <c r="T37" s="18"/>
      <c r="U37" s="18"/>
      <c r="V37" s="18">
        <v>0</v>
      </c>
      <c r="W37" s="19">
        <v>0</v>
      </c>
    </row>
    <row r="38" spans="1:23" s="20" customFormat="1" ht="120" customHeight="1" x14ac:dyDescent="0.25">
      <c r="A38" s="17">
        <v>4</v>
      </c>
      <c r="B38" s="17">
        <v>57</v>
      </c>
      <c r="C38" s="74">
        <v>253</v>
      </c>
      <c r="D38" s="172"/>
      <c r="E38" s="154"/>
      <c r="F38" s="154"/>
      <c r="G38" s="154">
        <v>2</v>
      </c>
      <c r="H38" s="155" t="s">
        <v>308</v>
      </c>
      <c r="I38" s="154">
        <v>2</v>
      </c>
      <c r="J38" s="66" t="s">
        <v>309</v>
      </c>
      <c r="K38" s="69" t="s">
        <v>37</v>
      </c>
      <c r="L38" s="66" t="s">
        <v>310</v>
      </c>
      <c r="M38" s="66" t="s">
        <v>260</v>
      </c>
      <c r="N38" s="86">
        <v>40000000000</v>
      </c>
      <c r="O38" s="86">
        <f t="shared" si="0"/>
        <v>1359904293</v>
      </c>
      <c r="P38" s="56">
        <v>10000000000</v>
      </c>
      <c r="Q38" s="56">
        <v>11359904293</v>
      </c>
      <c r="R38" s="68" t="s">
        <v>160</v>
      </c>
      <c r="S38" s="100">
        <v>20000000000</v>
      </c>
      <c r="T38" s="32"/>
      <c r="U38" s="32"/>
      <c r="V38" s="32">
        <v>30000000000</v>
      </c>
      <c r="W38" s="33">
        <v>40000000000</v>
      </c>
    </row>
    <row r="39" spans="1:23" s="20" customFormat="1" ht="120" customHeight="1" x14ac:dyDescent="0.25">
      <c r="A39" s="17">
        <v>4</v>
      </c>
      <c r="B39" s="17">
        <v>57</v>
      </c>
      <c r="C39" s="74">
        <v>254</v>
      </c>
      <c r="D39" s="172"/>
      <c r="E39" s="154"/>
      <c r="F39" s="154"/>
      <c r="G39" s="154"/>
      <c r="H39" s="155"/>
      <c r="I39" s="154"/>
      <c r="J39" s="66" t="s">
        <v>311</v>
      </c>
      <c r="K39" s="69" t="s">
        <v>312</v>
      </c>
      <c r="L39" s="66" t="s">
        <v>311</v>
      </c>
      <c r="M39" s="66">
        <v>20</v>
      </c>
      <c r="N39" s="84">
        <v>200</v>
      </c>
      <c r="O39" s="84">
        <f t="shared" si="0"/>
        <v>16</v>
      </c>
      <c r="P39" s="56">
        <v>70</v>
      </c>
      <c r="Q39" s="56">
        <v>86</v>
      </c>
      <c r="R39" s="68" t="s">
        <v>231</v>
      </c>
      <c r="S39" s="100">
        <v>100</v>
      </c>
      <c r="T39" s="32"/>
      <c r="U39" s="32"/>
      <c r="V39" s="32">
        <v>150</v>
      </c>
      <c r="W39" s="33">
        <v>200</v>
      </c>
    </row>
    <row r="40" spans="1:23" s="20" customFormat="1" ht="120" customHeight="1" x14ac:dyDescent="0.25">
      <c r="A40" s="17">
        <v>5</v>
      </c>
      <c r="B40" s="17">
        <v>58</v>
      </c>
      <c r="C40" s="74">
        <v>255</v>
      </c>
      <c r="D40" s="172">
        <v>5</v>
      </c>
      <c r="E40" s="154" t="s">
        <v>38</v>
      </c>
      <c r="F40" s="154" t="s">
        <v>256</v>
      </c>
      <c r="G40" s="154">
        <v>1</v>
      </c>
      <c r="H40" s="155" t="s">
        <v>39</v>
      </c>
      <c r="I40" s="154">
        <v>1</v>
      </c>
      <c r="J40" s="154" t="s">
        <v>313</v>
      </c>
      <c r="K40" s="69" t="s">
        <v>314</v>
      </c>
      <c r="L40" s="66" t="s">
        <v>313</v>
      </c>
      <c r="M40" s="66">
        <v>59</v>
      </c>
      <c r="N40" s="84">
        <v>133</v>
      </c>
      <c r="O40" s="84">
        <f t="shared" si="0"/>
        <v>0</v>
      </c>
      <c r="P40" s="66">
        <v>81</v>
      </c>
      <c r="Q40" s="66">
        <v>81</v>
      </c>
      <c r="R40" s="68" t="s">
        <v>210</v>
      </c>
      <c r="S40" s="93">
        <v>98</v>
      </c>
      <c r="T40" s="18"/>
      <c r="U40" s="18"/>
      <c r="V40" s="18">
        <v>115</v>
      </c>
      <c r="W40" s="19">
        <v>133</v>
      </c>
    </row>
    <row r="41" spans="1:23" s="20" customFormat="1" ht="120" customHeight="1" x14ac:dyDescent="0.25">
      <c r="A41" s="17">
        <v>5</v>
      </c>
      <c r="B41" s="17">
        <v>58</v>
      </c>
      <c r="C41" s="74">
        <v>256</v>
      </c>
      <c r="D41" s="172"/>
      <c r="E41" s="154"/>
      <c r="F41" s="154"/>
      <c r="G41" s="154"/>
      <c r="H41" s="155"/>
      <c r="I41" s="154"/>
      <c r="J41" s="154"/>
      <c r="K41" s="69" t="s">
        <v>315</v>
      </c>
      <c r="L41" s="66" t="s">
        <v>316</v>
      </c>
      <c r="M41" s="66" t="s">
        <v>259</v>
      </c>
      <c r="N41" s="84">
        <v>1</v>
      </c>
      <c r="O41" s="82" t="s">
        <v>260</v>
      </c>
      <c r="P41" s="66" t="s">
        <v>260</v>
      </c>
      <c r="Q41" s="66" t="s">
        <v>260</v>
      </c>
      <c r="R41" s="68" t="s">
        <v>226</v>
      </c>
      <c r="S41" s="93" t="s">
        <v>260</v>
      </c>
      <c r="T41" s="18"/>
      <c r="U41" s="18"/>
      <c r="V41" s="18" t="s">
        <v>260</v>
      </c>
      <c r="W41" s="19">
        <v>1</v>
      </c>
    </row>
    <row r="42" spans="1:23" s="20" customFormat="1" ht="120" customHeight="1" x14ac:dyDescent="0.25">
      <c r="A42" s="17">
        <v>5</v>
      </c>
      <c r="B42" s="17">
        <v>58</v>
      </c>
      <c r="C42" s="74">
        <v>257</v>
      </c>
      <c r="D42" s="172"/>
      <c r="E42" s="154"/>
      <c r="F42" s="154"/>
      <c r="G42" s="154"/>
      <c r="H42" s="155"/>
      <c r="I42" s="154"/>
      <c r="J42" s="154"/>
      <c r="K42" s="69" t="s">
        <v>40</v>
      </c>
      <c r="L42" s="66" t="s">
        <v>316</v>
      </c>
      <c r="M42" s="66" t="s">
        <v>317</v>
      </c>
      <c r="N42" s="84">
        <v>328</v>
      </c>
      <c r="O42" s="84">
        <f>+Q42-P42</f>
        <v>0</v>
      </c>
      <c r="P42" s="66">
        <v>82</v>
      </c>
      <c r="Q42" s="66">
        <v>82</v>
      </c>
      <c r="R42" s="68" t="s">
        <v>227</v>
      </c>
      <c r="S42" s="93">
        <v>164</v>
      </c>
      <c r="T42" s="18"/>
      <c r="U42" s="18"/>
      <c r="V42" s="18">
        <v>246</v>
      </c>
      <c r="W42" s="19">
        <v>328</v>
      </c>
    </row>
    <row r="43" spans="1:23" s="20" customFormat="1" ht="120" customHeight="1" x14ac:dyDescent="0.25">
      <c r="A43" s="17">
        <v>5</v>
      </c>
      <c r="B43" s="17">
        <v>60</v>
      </c>
      <c r="C43" s="74">
        <v>259</v>
      </c>
      <c r="D43" s="172"/>
      <c r="E43" s="154"/>
      <c r="F43" s="154"/>
      <c r="G43" s="154">
        <v>2</v>
      </c>
      <c r="H43" s="156" t="s">
        <v>318</v>
      </c>
      <c r="I43" s="154">
        <v>2</v>
      </c>
      <c r="J43" s="154" t="s">
        <v>319</v>
      </c>
      <c r="K43" s="69" t="s">
        <v>42</v>
      </c>
      <c r="L43" s="66" t="s">
        <v>320</v>
      </c>
      <c r="M43" s="66" t="s">
        <v>260</v>
      </c>
      <c r="N43" s="84">
        <v>4</v>
      </c>
      <c r="O43" s="84">
        <f>+Q43-P43</f>
        <v>0</v>
      </c>
      <c r="P43" s="66">
        <v>1</v>
      </c>
      <c r="Q43" s="66">
        <v>1</v>
      </c>
      <c r="R43" s="68" t="s">
        <v>214</v>
      </c>
      <c r="S43" s="93">
        <v>2</v>
      </c>
      <c r="T43" s="18"/>
      <c r="U43" s="18"/>
      <c r="V43" s="18">
        <v>3</v>
      </c>
      <c r="W43" s="19">
        <v>4</v>
      </c>
    </row>
    <row r="44" spans="1:23" s="20" customFormat="1" ht="120" customHeight="1" x14ac:dyDescent="0.25">
      <c r="A44" s="17">
        <v>5</v>
      </c>
      <c r="B44" s="17">
        <v>60</v>
      </c>
      <c r="C44" s="74">
        <v>290</v>
      </c>
      <c r="D44" s="172"/>
      <c r="E44" s="154"/>
      <c r="F44" s="154"/>
      <c r="G44" s="154"/>
      <c r="H44" s="156"/>
      <c r="I44" s="154"/>
      <c r="J44" s="154"/>
      <c r="K44" s="69" t="s">
        <v>321</v>
      </c>
      <c r="L44" s="66" t="s">
        <v>278</v>
      </c>
      <c r="M44" s="66" t="s">
        <v>279</v>
      </c>
      <c r="N44" s="84" t="s">
        <v>322</v>
      </c>
      <c r="O44" s="84" t="s">
        <v>259</v>
      </c>
      <c r="P44" s="66" t="s">
        <v>322</v>
      </c>
      <c r="Q44" s="66">
        <v>10</v>
      </c>
      <c r="R44" s="68" t="s">
        <v>221</v>
      </c>
      <c r="S44" s="93" t="s">
        <v>322</v>
      </c>
      <c r="T44" s="18"/>
      <c r="U44" s="18"/>
      <c r="V44" s="18" t="s">
        <v>322</v>
      </c>
      <c r="W44" s="19" t="s">
        <v>322</v>
      </c>
    </row>
    <row r="45" spans="1:23" s="20" customFormat="1" ht="120" customHeight="1" x14ac:dyDescent="0.25">
      <c r="A45" s="17">
        <v>5</v>
      </c>
      <c r="B45" s="17">
        <v>60</v>
      </c>
      <c r="C45" s="74">
        <v>309</v>
      </c>
      <c r="D45" s="172"/>
      <c r="E45" s="154"/>
      <c r="F45" s="154"/>
      <c r="G45" s="154"/>
      <c r="H45" s="156"/>
      <c r="I45" s="154"/>
      <c r="J45" s="154"/>
      <c r="K45" s="69" t="s">
        <v>90</v>
      </c>
      <c r="L45" s="66" t="s">
        <v>292</v>
      </c>
      <c r="M45" s="54">
        <v>300</v>
      </c>
      <c r="N45" s="85">
        <v>417</v>
      </c>
      <c r="O45" s="85">
        <f t="shared" ref="O45:O50" si="1">+Q45-P45</f>
        <v>0</v>
      </c>
      <c r="P45" s="66">
        <v>100</v>
      </c>
      <c r="Q45" s="66">
        <v>100</v>
      </c>
      <c r="R45" s="68" t="s">
        <v>139</v>
      </c>
      <c r="S45" s="93">
        <v>107</v>
      </c>
      <c r="T45" s="18"/>
      <c r="U45" s="18"/>
      <c r="V45" s="18">
        <v>317</v>
      </c>
      <c r="W45" s="19">
        <v>417</v>
      </c>
    </row>
    <row r="46" spans="1:23" s="20" customFormat="1" ht="120" customHeight="1" x14ac:dyDescent="0.25">
      <c r="A46" s="17">
        <v>6</v>
      </c>
      <c r="B46" s="17">
        <v>61</v>
      </c>
      <c r="C46" s="74">
        <v>260</v>
      </c>
      <c r="D46" s="172">
        <v>6</v>
      </c>
      <c r="E46" s="154" t="s">
        <v>323</v>
      </c>
      <c r="F46" s="154" t="s">
        <v>294</v>
      </c>
      <c r="G46" s="154">
        <v>1</v>
      </c>
      <c r="H46" s="155" t="s">
        <v>44</v>
      </c>
      <c r="I46" s="154">
        <v>1</v>
      </c>
      <c r="J46" s="154" t="s">
        <v>294</v>
      </c>
      <c r="K46" s="69" t="s">
        <v>45</v>
      </c>
      <c r="L46" s="154" t="s">
        <v>294</v>
      </c>
      <c r="M46" s="66">
        <v>10</v>
      </c>
      <c r="N46" s="84">
        <v>14</v>
      </c>
      <c r="O46" s="84">
        <f t="shared" si="1"/>
        <v>0</v>
      </c>
      <c r="P46" s="66">
        <v>11</v>
      </c>
      <c r="Q46" s="66">
        <v>11</v>
      </c>
      <c r="R46" s="68" t="s">
        <v>166</v>
      </c>
      <c r="S46" s="93">
        <v>12</v>
      </c>
      <c r="T46" s="18"/>
      <c r="U46" s="18"/>
      <c r="V46" s="18">
        <v>13</v>
      </c>
      <c r="W46" s="19">
        <v>14</v>
      </c>
    </row>
    <row r="47" spans="1:23" s="20" customFormat="1" ht="120" customHeight="1" x14ac:dyDescent="0.25">
      <c r="A47" s="17">
        <v>6</v>
      </c>
      <c r="B47" s="17">
        <v>61</v>
      </c>
      <c r="C47" s="74">
        <v>261</v>
      </c>
      <c r="D47" s="172"/>
      <c r="E47" s="154"/>
      <c r="F47" s="154"/>
      <c r="G47" s="154"/>
      <c r="H47" s="155"/>
      <c r="I47" s="154"/>
      <c r="J47" s="154"/>
      <c r="K47" s="69" t="s">
        <v>46</v>
      </c>
      <c r="L47" s="154"/>
      <c r="M47" s="66" t="s">
        <v>259</v>
      </c>
      <c r="N47" s="84">
        <v>200</v>
      </c>
      <c r="O47" s="84">
        <f t="shared" si="1"/>
        <v>0</v>
      </c>
      <c r="P47" s="66">
        <v>21</v>
      </c>
      <c r="Q47" s="66">
        <v>21</v>
      </c>
      <c r="R47" s="68" t="s">
        <v>177</v>
      </c>
      <c r="S47" s="93">
        <v>86</v>
      </c>
      <c r="T47" s="18"/>
      <c r="U47" s="18"/>
      <c r="V47" s="18">
        <v>151</v>
      </c>
      <c r="W47" s="19">
        <v>200</v>
      </c>
    </row>
    <row r="48" spans="1:23" s="20" customFormat="1" ht="120" customHeight="1" x14ac:dyDescent="0.25">
      <c r="A48" s="17">
        <v>6</v>
      </c>
      <c r="B48" s="17">
        <v>62</v>
      </c>
      <c r="C48" s="74">
        <v>262</v>
      </c>
      <c r="D48" s="172"/>
      <c r="E48" s="154"/>
      <c r="F48" s="154"/>
      <c r="G48" s="154">
        <v>2</v>
      </c>
      <c r="H48" s="155" t="s">
        <v>47</v>
      </c>
      <c r="I48" s="154">
        <v>2</v>
      </c>
      <c r="J48" s="154" t="s">
        <v>324</v>
      </c>
      <c r="K48" s="69" t="s">
        <v>325</v>
      </c>
      <c r="L48" s="154" t="s">
        <v>294</v>
      </c>
      <c r="M48" s="66">
        <v>5</v>
      </c>
      <c r="N48" s="84">
        <v>8</v>
      </c>
      <c r="O48" s="84">
        <f t="shared" si="1"/>
        <v>0</v>
      </c>
      <c r="P48" s="66">
        <v>6</v>
      </c>
      <c r="Q48" s="66">
        <v>6</v>
      </c>
      <c r="R48" s="68" t="s">
        <v>163</v>
      </c>
      <c r="S48" s="93">
        <v>6</v>
      </c>
      <c r="T48" s="18"/>
      <c r="U48" s="18"/>
      <c r="V48" s="18">
        <v>7</v>
      </c>
      <c r="W48" s="19">
        <v>8</v>
      </c>
    </row>
    <row r="49" spans="1:23" s="20" customFormat="1" ht="120" customHeight="1" x14ac:dyDescent="0.25">
      <c r="A49" s="17">
        <v>6</v>
      </c>
      <c r="B49" s="17">
        <v>62</v>
      </c>
      <c r="C49" s="74">
        <v>263</v>
      </c>
      <c r="D49" s="172"/>
      <c r="E49" s="154"/>
      <c r="F49" s="154"/>
      <c r="G49" s="154"/>
      <c r="H49" s="155"/>
      <c r="I49" s="154"/>
      <c r="J49" s="154"/>
      <c r="K49" s="69" t="s">
        <v>48</v>
      </c>
      <c r="L49" s="154"/>
      <c r="M49" s="66">
        <v>1141</v>
      </c>
      <c r="N49" s="84">
        <v>1161</v>
      </c>
      <c r="O49" s="84">
        <f t="shared" si="1"/>
        <v>0</v>
      </c>
      <c r="P49" s="66">
        <v>1145</v>
      </c>
      <c r="Q49" s="66">
        <v>1145</v>
      </c>
      <c r="R49" s="68" t="s">
        <v>164</v>
      </c>
      <c r="S49" s="93">
        <v>1152</v>
      </c>
      <c r="T49" s="18"/>
      <c r="U49" s="18"/>
      <c r="V49" s="18">
        <v>1159</v>
      </c>
      <c r="W49" s="19">
        <v>1161</v>
      </c>
    </row>
    <row r="50" spans="1:23" s="20" customFormat="1" ht="120" customHeight="1" x14ac:dyDescent="0.25">
      <c r="A50" s="17">
        <v>6</v>
      </c>
      <c r="B50" s="17">
        <v>62</v>
      </c>
      <c r="C50" s="74">
        <v>264</v>
      </c>
      <c r="D50" s="172"/>
      <c r="E50" s="154"/>
      <c r="F50" s="154"/>
      <c r="G50" s="154"/>
      <c r="H50" s="155"/>
      <c r="I50" s="154"/>
      <c r="J50" s="154"/>
      <c r="K50" s="69" t="s">
        <v>326</v>
      </c>
      <c r="L50" s="66" t="s">
        <v>289</v>
      </c>
      <c r="M50" s="66">
        <v>2</v>
      </c>
      <c r="N50" s="84">
        <v>4</v>
      </c>
      <c r="O50" s="84">
        <f t="shared" si="1"/>
        <v>0</v>
      </c>
      <c r="P50" s="66">
        <v>2</v>
      </c>
      <c r="Q50" s="66">
        <v>2</v>
      </c>
      <c r="R50" s="68" t="s">
        <v>215</v>
      </c>
      <c r="S50" s="93">
        <v>2</v>
      </c>
      <c r="T50" s="18"/>
      <c r="U50" s="18"/>
      <c r="V50" s="18">
        <v>3</v>
      </c>
      <c r="W50" s="19">
        <v>4</v>
      </c>
    </row>
    <row r="51" spans="1:23" s="20" customFormat="1" ht="120" customHeight="1" x14ac:dyDescent="0.25">
      <c r="A51" s="17">
        <v>6</v>
      </c>
      <c r="B51" s="17">
        <v>67</v>
      </c>
      <c r="C51" s="74">
        <v>297</v>
      </c>
      <c r="D51" s="172"/>
      <c r="E51" s="154"/>
      <c r="F51" s="154"/>
      <c r="G51" s="176">
        <v>3</v>
      </c>
      <c r="H51" s="155" t="s">
        <v>96</v>
      </c>
      <c r="I51" s="176">
        <v>3</v>
      </c>
      <c r="J51" s="154" t="s">
        <v>278</v>
      </c>
      <c r="K51" s="69" t="s">
        <v>327</v>
      </c>
      <c r="L51" s="66" t="s">
        <v>278</v>
      </c>
      <c r="M51" s="66" t="s">
        <v>279</v>
      </c>
      <c r="N51" s="81">
        <v>1</v>
      </c>
      <c r="O51" s="81" t="s">
        <v>259</v>
      </c>
      <c r="P51" s="49">
        <v>1</v>
      </c>
      <c r="Q51" s="49">
        <v>1</v>
      </c>
      <c r="R51" s="68" t="s">
        <v>233</v>
      </c>
      <c r="S51" s="97">
        <v>1</v>
      </c>
      <c r="T51" s="21"/>
      <c r="U51" s="21"/>
      <c r="V51" s="21">
        <v>1</v>
      </c>
      <c r="W51" s="29">
        <v>1</v>
      </c>
    </row>
    <row r="52" spans="1:23" s="20" customFormat="1" ht="120" customHeight="1" x14ac:dyDescent="0.25">
      <c r="A52" s="17">
        <v>6</v>
      </c>
      <c r="B52" s="17">
        <v>67</v>
      </c>
      <c r="C52" s="74">
        <v>310</v>
      </c>
      <c r="D52" s="172"/>
      <c r="E52" s="154"/>
      <c r="F52" s="154"/>
      <c r="G52" s="176"/>
      <c r="H52" s="155"/>
      <c r="I52" s="176"/>
      <c r="J52" s="154"/>
      <c r="K52" s="69" t="s">
        <v>328</v>
      </c>
      <c r="L52" s="66" t="s">
        <v>329</v>
      </c>
      <c r="M52" s="66" t="s">
        <v>260</v>
      </c>
      <c r="N52" s="85">
        <v>3200000</v>
      </c>
      <c r="O52" s="85">
        <f>+Q52-P52</f>
        <v>0</v>
      </c>
      <c r="P52" s="54">
        <v>800000</v>
      </c>
      <c r="Q52" s="54">
        <v>800000</v>
      </c>
      <c r="R52" s="68" t="s">
        <v>165</v>
      </c>
      <c r="S52" s="99">
        <v>800000</v>
      </c>
      <c r="T52" s="26"/>
      <c r="U52" s="26"/>
      <c r="V52" s="26">
        <v>800000</v>
      </c>
      <c r="W52" s="31">
        <v>800000</v>
      </c>
    </row>
    <row r="53" spans="1:23" s="20" customFormat="1" ht="120" customHeight="1" x14ac:dyDescent="0.25">
      <c r="A53" s="17">
        <v>6</v>
      </c>
      <c r="B53" s="17">
        <v>63</v>
      </c>
      <c r="C53" s="74">
        <v>265</v>
      </c>
      <c r="D53" s="172"/>
      <c r="E53" s="154"/>
      <c r="F53" s="154"/>
      <c r="G53" s="154">
        <v>4</v>
      </c>
      <c r="H53" s="155" t="s">
        <v>91</v>
      </c>
      <c r="I53" s="154">
        <v>4</v>
      </c>
      <c r="J53" s="154" t="s">
        <v>294</v>
      </c>
      <c r="K53" s="69" t="s">
        <v>330</v>
      </c>
      <c r="L53" s="66" t="s">
        <v>294</v>
      </c>
      <c r="M53" s="66">
        <v>53</v>
      </c>
      <c r="N53" s="84">
        <v>65</v>
      </c>
      <c r="O53" s="84">
        <f>+Q53-P53</f>
        <v>0</v>
      </c>
      <c r="P53" s="66">
        <v>55</v>
      </c>
      <c r="Q53" s="66">
        <v>55</v>
      </c>
      <c r="R53" s="68" t="s">
        <v>178</v>
      </c>
      <c r="S53" s="93">
        <v>58</v>
      </c>
      <c r="T53" s="18"/>
      <c r="U53" s="18"/>
      <c r="V53" s="18">
        <v>62</v>
      </c>
      <c r="W53" s="19">
        <v>65</v>
      </c>
    </row>
    <row r="54" spans="1:23" s="20" customFormat="1" ht="120" customHeight="1" x14ac:dyDescent="0.25">
      <c r="A54" s="17">
        <v>6</v>
      </c>
      <c r="B54" s="17">
        <v>63</v>
      </c>
      <c r="C54" s="74">
        <v>266</v>
      </c>
      <c r="D54" s="172"/>
      <c r="E54" s="154"/>
      <c r="F54" s="154"/>
      <c r="G54" s="154"/>
      <c r="H54" s="155"/>
      <c r="I54" s="154"/>
      <c r="J54" s="154"/>
      <c r="K54" s="69" t="s">
        <v>331</v>
      </c>
      <c r="L54" s="66" t="s">
        <v>294</v>
      </c>
      <c r="M54" s="66">
        <v>61</v>
      </c>
      <c r="N54" s="84">
        <v>73</v>
      </c>
      <c r="O54" s="84">
        <f>+Q54-P54</f>
        <v>0</v>
      </c>
      <c r="P54" s="66">
        <v>67</v>
      </c>
      <c r="Q54" s="66">
        <v>67</v>
      </c>
      <c r="R54" s="68" t="s">
        <v>179</v>
      </c>
      <c r="S54" s="93">
        <v>70</v>
      </c>
      <c r="T54" s="18"/>
      <c r="U54" s="18"/>
      <c r="V54" s="18">
        <v>71</v>
      </c>
      <c r="W54" s="19">
        <v>73</v>
      </c>
    </row>
    <row r="55" spans="1:23" s="20" customFormat="1" ht="120" customHeight="1" x14ac:dyDescent="0.25">
      <c r="A55" s="17">
        <v>6</v>
      </c>
      <c r="B55" s="17">
        <v>64</v>
      </c>
      <c r="C55" s="74">
        <v>267</v>
      </c>
      <c r="D55" s="172"/>
      <c r="E55" s="154"/>
      <c r="F55" s="154"/>
      <c r="G55" s="66">
        <v>5</v>
      </c>
      <c r="H55" s="69" t="s">
        <v>332</v>
      </c>
      <c r="I55" s="66">
        <v>5</v>
      </c>
      <c r="J55" s="66" t="s">
        <v>316</v>
      </c>
      <c r="K55" s="69" t="s">
        <v>49</v>
      </c>
      <c r="L55" s="66" t="s">
        <v>316</v>
      </c>
      <c r="M55" s="66" t="s">
        <v>317</v>
      </c>
      <c r="N55" s="84">
        <v>48</v>
      </c>
      <c r="O55" s="84">
        <f>+Q55-P55</f>
        <v>0</v>
      </c>
      <c r="P55" s="57">
        <v>12</v>
      </c>
      <c r="Q55" s="57">
        <v>12</v>
      </c>
      <c r="R55" s="68" t="s">
        <v>228</v>
      </c>
      <c r="S55" s="101">
        <v>24</v>
      </c>
      <c r="T55" s="34"/>
      <c r="U55" s="34"/>
      <c r="V55" s="34">
        <v>36</v>
      </c>
      <c r="W55" s="35">
        <v>48</v>
      </c>
    </row>
    <row r="56" spans="1:23" s="20" customFormat="1" ht="120" customHeight="1" x14ac:dyDescent="0.25">
      <c r="A56" s="17">
        <v>7</v>
      </c>
      <c r="B56" s="17">
        <v>65</v>
      </c>
      <c r="C56" s="74">
        <v>268</v>
      </c>
      <c r="D56" s="172">
        <v>7</v>
      </c>
      <c r="E56" s="154" t="s">
        <v>333</v>
      </c>
      <c r="F56" s="154" t="s">
        <v>334</v>
      </c>
      <c r="G56" s="154">
        <v>1</v>
      </c>
      <c r="H56" s="155" t="s">
        <v>335</v>
      </c>
      <c r="I56" s="154">
        <v>1</v>
      </c>
      <c r="J56" s="154" t="s">
        <v>336</v>
      </c>
      <c r="K56" s="69" t="s">
        <v>337</v>
      </c>
      <c r="L56" s="66" t="s">
        <v>338</v>
      </c>
      <c r="M56" s="54">
        <v>2050</v>
      </c>
      <c r="N56" s="85">
        <v>11964</v>
      </c>
      <c r="O56" s="85">
        <f>+Q56-P56</f>
        <v>0</v>
      </c>
      <c r="P56" s="54">
        <v>4350</v>
      </c>
      <c r="Q56" s="54">
        <v>4350</v>
      </c>
      <c r="R56" s="68" t="s">
        <v>204</v>
      </c>
      <c r="S56" s="99">
        <v>6765</v>
      </c>
      <c r="T56" s="26"/>
      <c r="U56" s="26"/>
      <c r="V56" s="26">
        <v>9301</v>
      </c>
      <c r="W56" s="31">
        <v>11964</v>
      </c>
    </row>
    <row r="57" spans="1:23" s="20" customFormat="1" ht="120" customHeight="1" x14ac:dyDescent="0.25">
      <c r="A57" s="17">
        <v>7</v>
      </c>
      <c r="B57" s="17">
        <v>65</v>
      </c>
      <c r="C57" s="74">
        <v>269</v>
      </c>
      <c r="D57" s="172"/>
      <c r="E57" s="154"/>
      <c r="F57" s="154"/>
      <c r="G57" s="154"/>
      <c r="H57" s="155"/>
      <c r="I57" s="154"/>
      <c r="J57" s="154"/>
      <c r="K57" s="69" t="s">
        <v>339</v>
      </c>
      <c r="L57" s="66" t="s">
        <v>340</v>
      </c>
      <c r="M57" s="54" t="s">
        <v>260</v>
      </c>
      <c r="N57" s="83">
        <v>0.2</v>
      </c>
      <c r="O57" s="83" t="s">
        <v>259</v>
      </c>
      <c r="P57" s="52">
        <v>0.2</v>
      </c>
      <c r="Q57" s="52">
        <v>0.2</v>
      </c>
      <c r="R57" s="68" t="s">
        <v>161</v>
      </c>
      <c r="S57" s="94">
        <v>0.2</v>
      </c>
      <c r="T57" s="22"/>
      <c r="U57" s="22"/>
      <c r="V57" s="22">
        <v>0.2</v>
      </c>
      <c r="W57" s="23">
        <v>0.2</v>
      </c>
    </row>
    <row r="58" spans="1:23" s="20" customFormat="1" ht="120" customHeight="1" x14ac:dyDescent="0.25">
      <c r="A58" s="17">
        <v>7</v>
      </c>
      <c r="B58" s="17">
        <v>65</v>
      </c>
      <c r="C58" s="74">
        <v>270</v>
      </c>
      <c r="D58" s="172"/>
      <c r="E58" s="154"/>
      <c r="F58" s="154"/>
      <c r="G58" s="154"/>
      <c r="H58" s="155"/>
      <c r="I58" s="154"/>
      <c r="J58" s="154"/>
      <c r="K58" s="69" t="s">
        <v>52</v>
      </c>
      <c r="L58" s="66" t="s">
        <v>341</v>
      </c>
      <c r="M58" s="66">
        <v>871</v>
      </c>
      <c r="N58" s="85">
        <v>5500</v>
      </c>
      <c r="O58" s="85">
        <f>+Q58-P58</f>
        <v>-144</v>
      </c>
      <c r="P58" s="54">
        <v>1945</v>
      </c>
      <c r="Q58" s="54">
        <v>1801</v>
      </c>
      <c r="R58" s="68" t="s">
        <v>222</v>
      </c>
      <c r="S58" s="99">
        <v>3073</v>
      </c>
      <c r="T58" s="26"/>
      <c r="U58" s="26"/>
      <c r="V58" s="26">
        <v>4257</v>
      </c>
      <c r="W58" s="31">
        <v>5500</v>
      </c>
    </row>
    <row r="59" spans="1:23" s="20" customFormat="1" ht="120" customHeight="1" x14ac:dyDescent="0.25">
      <c r="A59" s="17">
        <v>7</v>
      </c>
      <c r="B59" s="17">
        <v>65</v>
      </c>
      <c r="C59" s="74">
        <v>271</v>
      </c>
      <c r="D59" s="172"/>
      <c r="E59" s="154"/>
      <c r="F59" s="154"/>
      <c r="G59" s="154"/>
      <c r="H59" s="155"/>
      <c r="I59" s="154"/>
      <c r="J59" s="154"/>
      <c r="K59" s="69" t="s">
        <v>342</v>
      </c>
      <c r="L59" s="66" t="s">
        <v>343</v>
      </c>
      <c r="M59" s="66" t="s">
        <v>279</v>
      </c>
      <c r="N59" s="82">
        <v>100</v>
      </c>
      <c r="O59" s="82" t="s">
        <v>259</v>
      </c>
      <c r="P59" s="51">
        <v>100</v>
      </c>
      <c r="Q59" s="51">
        <v>102</v>
      </c>
      <c r="R59" s="68" t="s">
        <v>223</v>
      </c>
      <c r="S59" s="82">
        <v>100</v>
      </c>
      <c r="T59" s="51"/>
      <c r="U59" s="51"/>
      <c r="V59" s="51">
        <v>100</v>
      </c>
      <c r="W59" s="65">
        <v>100</v>
      </c>
    </row>
    <row r="60" spans="1:23" s="20" customFormat="1" ht="120" customHeight="1" x14ac:dyDescent="0.25">
      <c r="A60" s="17">
        <v>7</v>
      </c>
      <c r="B60" s="17">
        <v>66</v>
      </c>
      <c r="C60" s="74">
        <v>272</v>
      </c>
      <c r="D60" s="172"/>
      <c r="E60" s="154"/>
      <c r="F60" s="154"/>
      <c r="G60" s="154">
        <v>2</v>
      </c>
      <c r="H60" s="155" t="s">
        <v>53</v>
      </c>
      <c r="I60" s="154">
        <v>2</v>
      </c>
      <c r="J60" s="154" t="s">
        <v>281</v>
      </c>
      <c r="K60" s="69" t="s">
        <v>54</v>
      </c>
      <c r="L60" s="66" t="s">
        <v>264</v>
      </c>
      <c r="M60" s="66" t="s">
        <v>259</v>
      </c>
      <c r="N60" s="84">
        <v>1</v>
      </c>
      <c r="O60" s="84">
        <f t="shared" ref="O60:O65" si="2">+Q60-P60</f>
        <v>0</v>
      </c>
      <c r="P60" s="66">
        <v>1</v>
      </c>
      <c r="Q60" s="66">
        <v>1</v>
      </c>
      <c r="R60" s="68" t="s">
        <v>167</v>
      </c>
      <c r="S60" s="93" t="s">
        <v>260</v>
      </c>
      <c r="T60" s="18"/>
      <c r="U60" s="18"/>
      <c r="V60" s="18" t="s">
        <v>260</v>
      </c>
      <c r="W60" s="19" t="s">
        <v>260</v>
      </c>
    </row>
    <row r="61" spans="1:23" s="20" customFormat="1" ht="120" customHeight="1" x14ac:dyDescent="0.25">
      <c r="A61" s="17">
        <v>7</v>
      </c>
      <c r="B61" s="17">
        <v>66</v>
      </c>
      <c r="C61" s="74">
        <v>273</v>
      </c>
      <c r="D61" s="172"/>
      <c r="E61" s="154"/>
      <c r="F61" s="154"/>
      <c r="G61" s="154"/>
      <c r="H61" s="155"/>
      <c r="I61" s="154"/>
      <c r="J61" s="154"/>
      <c r="K61" s="69" t="s">
        <v>55</v>
      </c>
      <c r="L61" s="66" t="s">
        <v>264</v>
      </c>
      <c r="M61" s="66" t="s">
        <v>259</v>
      </c>
      <c r="N61" s="87">
        <v>4</v>
      </c>
      <c r="O61" s="87">
        <f t="shared" si="2"/>
        <v>0</v>
      </c>
      <c r="P61" s="58">
        <v>1</v>
      </c>
      <c r="Q61" s="58">
        <v>1</v>
      </c>
      <c r="R61" s="68" t="s">
        <v>181</v>
      </c>
      <c r="S61" s="102">
        <v>2</v>
      </c>
      <c r="T61" s="36"/>
      <c r="U61" s="36"/>
      <c r="V61" s="36">
        <v>3</v>
      </c>
      <c r="W61" s="37">
        <v>4</v>
      </c>
    </row>
    <row r="62" spans="1:23" s="20" customFormat="1" ht="120" customHeight="1" x14ac:dyDescent="0.25">
      <c r="A62" s="17">
        <v>7</v>
      </c>
      <c r="B62" s="17">
        <v>66</v>
      </c>
      <c r="C62" s="74">
        <v>274</v>
      </c>
      <c r="D62" s="172"/>
      <c r="E62" s="154"/>
      <c r="F62" s="154"/>
      <c r="G62" s="154"/>
      <c r="H62" s="155"/>
      <c r="I62" s="154"/>
      <c r="J62" s="154"/>
      <c r="K62" s="69" t="s">
        <v>344</v>
      </c>
      <c r="L62" s="66" t="s">
        <v>307</v>
      </c>
      <c r="M62" s="70" t="s">
        <v>260</v>
      </c>
      <c r="N62" s="88">
        <v>400</v>
      </c>
      <c r="O62" s="88">
        <f t="shared" si="2"/>
        <v>0</v>
      </c>
      <c r="P62" s="58">
        <v>60</v>
      </c>
      <c r="Q62" s="58">
        <v>60</v>
      </c>
      <c r="R62" s="68" t="s">
        <v>205</v>
      </c>
      <c r="S62" s="102">
        <v>180</v>
      </c>
      <c r="T62" s="36"/>
      <c r="U62" s="36"/>
      <c r="V62" s="36">
        <v>330</v>
      </c>
      <c r="W62" s="37">
        <v>400</v>
      </c>
    </row>
    <row r="63" spans="1:23" s="20" customFormat="1" ht="120" customHeight="1" x14ac:dyDescent="0.25">
      <c r="A63" s="17">
        <v>7</v>
      </c>
      <c r="B63" s="17">
        <v>66</v>
      </c>
      <c r="C63" s="74">
        <v>306</v>
      </c>
      <c r="D63" s="172"/>
      <c r="E63" s="154"/>
      <c r="F63" s="154"/>
      <c r="G63" s="154"/>
      <c r="H63" s="155"/>
      <c r="I63" s="154"/>
      <c r="J63" s="154"/>
      <c r="K63" s="59" t="s">
        <v>345</v>
      </c>
      <c r="L63" s="66" t="s">
        <v>307</v>
      </c>
      <c r="M63" s="66" t="s">
        <v>260</v>
      </c>
      <c r="N63" s="87">
        <v>300</v>
      </c>
      <c r="O63" s="87">
        <f t="shared" si="2"/>
        <v>323</v>
      </c>
      <c r="P63" s="58">
        <v>50</v>
      </c>
      <c r="Q63" s="58">
        <v>373</v>
      </c>
      <c r="R63" s="68" t="s">
        <v>235</v>
      </c>
      <c r="S63" s="102">
        <v>120</v>
      </c>
      <c r="T63" s="36"/>
      <c r="U63" s="36"/>
      <c r="V63" s="36">
        <v>250</v>
      </c>
      <c r="W63" s="37">
        <v>300</v>
      </c>
    </row>
    <row r="64" spans="1:23" s="20" customFormat="1" ht="120" customHeight="1" x14ac:dyDescent="0.25">
      <c r="A64" s="17">
        <v>7</v>
      </c>
      <c r="B64" s="17">
        <v>68</v>
      </c>
      <c r="C64" s="74">
        <v>275</v>
      </c>
      <c r="D64" s="172"/>
      <c r="E64" s="154"/>
      <c r="F64" s="154"/>
      <c r="G64" s="154">
        <v>3</v>
      </c>
      <c r="H64" s="155" t="s">
        <v>346</v>
      </c>
      <c r="I64" s="154">
        <v>3</v>
      </c>
      <c r="J64" s="154" t="s">
        <v>347</v>
      </c>
      <c r="K64" s="69" t="s">
        <v>348</v>
      </c>
      <c r="L64" s="66" t="s">
        <v>285</v>
      </c>
      <c r="M64" s="66" t="s">
        <v>259</v>
      </c>
      <c r="N64" s="84">
        <v>600</v>
      </c>
      <c r="O64" s="84">
        <f t="shared" si="2"/>
        <v>0</v>
      </c>
      <c r="P64" s="66">
        <v>150</v>
      </c>
      <c r="Q64" s="66">
        <v>150</v>
      </c>
      <c r="R64" s="68" t="s">
        <v>187</v>
      </c>
      <c r="S64" s="93">
        <v>300</v>
      </c>
      <c r="T64" s="18"/>
      <c r="U64" s="18"/>
      <c r="V64" s="18">
        <v>450</v>
      </c>
      <c r="W64" s="19">
        <v>600</v>
      </c>
    </row>
    <row r="65" spans="1:23" s="20" customFormat="1" ht="120" customHeight="1" x14ac:dyDescent="0.25">
      <c r="A65" s="17">
        <v>7</v>
      </c>
      <c r="B65" s="17">
        <v>68</v>
      </c>
      <c r="C65" s="74">
        <v>276</v>
      </c>
      <c r="D65" s="172"/>
      <c r="E65" s="154"/>
      <c r="F65" s="154"/>
      <c r="G65" s="154"/>
      <c r="H65" s="155"/>
      <c r="I65" s="154"/>
      <c r="J65" s="154"/>
      <c r="K65" s="69" t="s">
        <v>349</v>
      </c>
      <c r="L65" s="66" t="s">
        <v>316</v>
      </c>
      <c r="M65" s="66" t="s">
        <v>259</v>
      </c>
      <c r="N65" s="84">
        <v>32</v>
      </c>
      <c r="O65" s="84">
        <f t="shared" si="2"/>
        <v>0</v>
      </c>
      <c r="P65" s="66">
        <v>8</v>
      </c>
      <c r="Q65" s="66">
        <v>8</v>
      </c>
      <c r="R65" s="68" t="s">
        <v>229</v>
      </c>
      <c r="S65" s="93">
        <v>17</v>
      </c>
      <c r="T65" s="18"/>
      <c r="U65" s="18"/>
      <c r="V65" s="18">
        <v>26</v>
      </c>
      <c r="W65" s="19">
        <v>32</v>
      </c>
    </row>
    <row r="66" spans="1:23" s="20" customFormat="1" ht="120" customHeight="1" x14ac:dyDescent="0.25">
      <c r="A66" s="17">
        <v>8</v>
      </c>
      <c r="B66" s="17">
        <v>69</v>
      </c>
      <c r="C66" s="74">
        <v>277</v>
      </c>
      <c r="D66" s="172">
        <v>8</v>
      </c>
      <c r="E66" s="154" t="s">
        <v>350</v>
      </c>
      <c r="F66" s="156" t="s">
        <v>351</v>
      </c>
      <c r="G66" s="154">
        <v>1</v>
      </c>
      <c r="H66" s="155" t="s">
        <v>58</v>
      </c>
      <c r="I66" s="154">
        <v>1</v>
      </c>
      <c r="J66" s="154" t="s">
        <v>352</v>
      </c>
      <c r="K66" s="69" t="s">
        <v>59</v>
      </c>
      <c r="L66" s="66" t="s">
        <v>353</v>
      </c>
      <c r="M66" s="60">
        <v>0.90600000000000003</v>
      </c>
      <c r="N66" s="89">
        <v>0.91500000000000004</v>
      </c>
      <c r="O66" s="89" t="s">
        <v>259</v>
      </c>
      <c r="P66" s="61">
        <v>0.90800000000000003</v>
      </c>
      <c r="Q66" s="61">
        <v>0.96</v>
      </c>
      <c r="R66" s="68" t="s">
        <v>182</v>
      </c>
      <c r="S66" s="103">
        <v>0.91</v>
      </c>
      <c r="T66" s="38"/>
      <c r="U66" s="38"/>
      <c r="V66" s="38">
        <v>0.91300000000000003</v>
      </c>
      <c r="W66" s="39">
        <v>0.91500000000000004</v>
      </c>
    </row>
    <row r="67" spans="1:23" s="20" customFormat="1" ht="120" customHeight="1" x14ac:dyDescent="0.25">
      <c r="A67" s="17">
        <v>8</v>
      </c>
      <c r="B67" s="17">
        <v>69</v>
      </c>
      <c r="C67" s="74">
        <v>278</v>
      </c>
      <c r="D67" s="172"/>
      <c r="E67" s="154"/>
      <c r="F67" s="156"/>
      <c r="G67" s="154"/>
      <c r="H67" s="155"/>
      <c r="I67" s="154"/>
      <c r="J67" s="154"/>
      <c r="K67" s="68" t="s">
        <v>354</v>
      </c>
      <c r="L67" s="66" t="s">
        <v>60</v>
      </c>
      <c r="M67" s="66" t="s">
        <v>279</v>
      </c>
      <c r="N67" s="81">
        <v>1</v>
      </c>
      <c r="O67" s="81" t="s">
        <v>259</v>
      </c>
      <c r="P67" s="49">
        <v>1</v>
      </c>
      <c r="Q67" s="49">
        <v>1</v>
      </c>
      <c r="R67" s="68" t="s">
        <v>183</v>
      </c>
      <c r="S67" s="97">
        <v>1</v>
      </c>
      <c r="T67" s="21"/>
      <c r="U67" s="21"/>
      <c r="V67" s="21">
        <v>1</v>
      </c>
      <c r="W67" s="29">
        <v>1</v>
      </c>
    </row>
    <row r="68" spans="1:23" s="20" customFormat="1" ht="120" customHeight="1" x14ac:dyDescent="0.25">
      <c r="A68" s="17">
        <v>8</v>
      </c>
      <c r="B68" s="17">
        <v>69</v>
      </c>
      <c r="C68" s="74">
        <v>279</v>
      </c>
      <c r="D68" s="172"/>
      <c r="E68" s="154"/>
      <c r="F68" s="156"/>
      <c r="G68" s="154"/>
      <c r="H68" s="155"/>
      <c r="I68" s="154"/>
      <c r="J68" s="154"/>
      <c r="K68" s="69" t="s">
        <v>61</v>
      </c>
      <c r="L68" s="66" t="s">
        <v>351</v>
      </c>
      <c r="M68" s="49">
        <v>0.1</v>
      </c>
      <c r="N68" s="81">
        <v>0.1</v>
      </c>
      <c r="O68" s="81" t="s">
        <v>259</v>
      </c>
      <c r="P68" s="49">
        <v>0.1</v>
      </c>
      <c r="Q68" s="49">
        <v>0.09</v>
      </c>
      <c r="R68" s="68" t="s">
        <v>158</v>
      </c>
      <c r="S68" s="97">
        <v>0.1</v>
      </c>
      <c r="T68" s="21"/>
      <c r="U68" s="21"/>
      <c r="V68" s="21">
        <v>0.1</v>
      </c>
      <c r="W68" s="29">
        <v>0.1</v>
      </c>
    </row>
    <row r="69" spans="1:23" s="20" customFormat="1" ht="120" customHeight="1" x14ac:dyDescent="0.25">
      <c r="A69" s="17">
        <v>8</v>
      </c>
      <c r="B69" s="17">
        <v>70</v>
      </c>
      <c r="C69" s="74">
        <v>283</v>
      </c>
      <c r="D69" s="172"/>
      <c r="E69" s="154"/>
      <c r="F69" s="156"/>
      <c r="G69" s="66">
        <v>2</v>
      </c>
      <c r="H69" s="69" t="s">
        <v>62</v>
      </c>
      <c r="I69" s="66">
        <v>2</v>
      </c>
      <c r="J69" s="66" t="s">
        <v>60</v>
      </c>
      <c r="K69" s="69" t="s">
        <v>355</v>
      </c>
      <c r="L69" s="66" t="s">
        <v>60</v>
      </c>
      <c r="M69" s="52" t="s">
        <v>259</v>
      </c>
      <c r="N69" s="81">
        <v>1</v>
      </c>
      <c r="O69" s="81">
        <v>0</v>
      </c>
      <c r="P69" s="49">
        <v>0.43</v>
      </c>
      <c r="Q69" s="49">
        <v>0.43</v>
      </c>
      <c r="R69" s="68" t="s">
        <v>208</v>
      </c>
      <c r="S69" s="97">
        <v>0.6</v>
      </c>
      <c r="T69" s="21"/>
      <c r="U69" s="21"/>
      <c r="V69" s="21">
        <v>0.8</v>
      </c>
      <c r="W69" s="29">
        <v>1</v>
      </c>
    </row>
    <row r="70" spans="1:23" s="20" customFormat="1" ht="120" customHeight="1" x14ac:dyDescent="0.25">
      <c r="A70" s="17">
        <v>8</v>
      </c>
      <c r="B70" s="17">
        <v>71</v>
      </c>
      <c r="C70" s="74">
        <v>281</v>
      </c>
      <c r="D70" s="172"/>
      <c r="E70" s="154"/>
      <c r="F70" s="156"/>
      <c r="G70" s="66">
        <v>3</v>
      </c>
      <c r="H70" s="69" t="s">
        <v>63</v>
      </c>
      <c r="I70" s="66">
        <v>3</v>
      </c>
      <c r="J70" s="66" t="s">
        <v>60</v>
      </c>
      <c r="K70" s="69" t="s">
        <v>356</v>
      </c>
      <c r="L70" s="66" t="s">
        <v>60</v>
      </c>
      <c r="M70" s="66" t="s">
        <v>317</v>
      </c>
      <c r="N70" s="81">
        <v>1</v>
      </c>
      <c r="O70" s="81">
        <f>+Q70-P70</f>
        <v>0</v>
      </c>
      <c r="P70" s="49">
        <v>0.6</v>
      </c>
      <c r="Q70" s="49">
        <v>0.6</v>
      </c>
      <c r="R70" s="68" t="s">
        <v>207</v>
      </c>
      <c r="S70" s="97">
        <v>0.75</v>
      </c>
      <c r="T70" s="21"/>
      <c r="U70" s="21"/>
      <c r="V70" s="21">
        <v>0.9</v>
      </c>
      <c r="W70" s="29">
        <v>1</v>
      </c>
    </row>
    <row r="71" spans="1:23" s="20" customFormat="1" ht="120" customHeight="1" x14ac:dyDescent="0.25">
      <c r="A71" s="17">
        <v>8</v>
      </c>
      <c r="B71" s="17">
        <v>72</v>
      </c>
      <c r="C71" s="74">
        <v>282</v>
      </c>
      <c r="D71" s="172"/>
      <c r="E71" s="154"/>
      <c r="F71" s="156"/>
      <c r="G71" s="66">
        <v>4</v>
      </c>
      <c r="H71" s="69" t="s">
        <v>357</v>
      </c>
      <c r="I71" s="66">
        <v>4</v>
      </c>
      <c r="J71" s="66" t="s">
        <v>66</v>
      </c>
      <c r="K71" s="69" t="s">
        <v>67</v>
      </c>
      <c r="L71" s="66" t="s">
        <v>66</v>
      </c>
      <c r="M71" s="66" t="s">
        <v>279</v>
      </c>
      <c r="N71" s="81">
        <v>1</v>
      </c>
      <c r="O71" s="81" t="s">
        <v>259</v>
      </c>
      <c r="P71" s="49">
        <v>1</v>
      </c>
      <c r="Q71" s="49">
        <v>0.99</v>
      </c>
      <c r="R71" s="68" t="s">
        <v>206</v>
      </c>
      <c r="S71" s="97">
        <v>1</v>
      </c>
      <c r="T71" s="21"/>
      <c r="U71" s="21"/>
      <c r="V71" s="21">
        <v>1</v>
      </c>
      <c r="W71" s="29">
        <v>1</v>
      </c>
    </row>
    <row r="72" spans="1:23" s="20" customFormat="1" ht="120" customHeight="1" x14ac:dyDescent="0.25">
      <c r="A72" s="17">
        <v>8</v>
      </c>
      <c r="B72" s="17">
        <v>73</v>
      </c>
      <c r="C72" s="74">
        <v>280</v>
      </c>
      <c r="D72" s="172"/>
      <c r="E72" s="154"/>
      <c r="F72" s="156"/>
      <c r="G72" s="66">
        <v>5</v>
      </c>
      <c r="H72" s="69" t="s">
        <v>68</v>
      </c>
      <c r="I72" s="66">
        <v>5</v>
      </c>
      <c r="J72" s="66" t="s">
        <v>358</v>
      </c>
      <c r="K72" s="69" t="s">
        <v>359</v>
      </c>
      <c r="L72" s="68" t="s">
        <v>360</v>
      </c>
      <c r="M72" s="66" t="s">
        <v>259</v>
      </c>
      <c r="N72" s="90">
        <v>1</v>
      </c>
      <c r="O72" s="90" t="s">
        <v>259</v>
      </c>
      <c r="P72" s="50">
        <v>1</v>
      </c>
      <c r="Q72" s="50">
        <v>1</v>
      </c>
      <c r="R72" s="68" t="s">
        <v>209</v>
      </c>
      <c r="S72" s="90">
        <v>1</v>
      </c>
      <c r="T72" s="50"/>
      <c r="U72" s="50"/>
      <c r="V72" s="50">
        <v>1</v>
      </c>
      <c r="W72" s="62">
        <v>1</v>
      </c>
    </row>
    <row r="73" spans="1:23" s="20" customFormat="1" ht="120" customHeight="1" x14ac:dyDescent="0.25">
      <c r="A73" s="17">
        <v>8</v>
      </c>
      <c r="B73" s="17">
        <v>74</v>
      </c>
      <c r="C73" s="74">
        <v>284</v>
      </c>
      <c r="D73" s="172"/>
      <c r="E73" s="154"/>
      <c r="F73" s="156"/>
      <c r="G73" s="154">
        <v>6</v>
      </c>
      <c r="H73" s="155" t="s">
        <v>69</v>
      </c>
      <c r="I73" s="154">
        <v>6</v>
      </c>
      <c r="J73" s="154" t="s">
        <v>361</v>
      </c>
      <c r="K73" s="69" t="s">
        <v>362</v>
      </c>
      <c r="L73" s="66" t="s">
        <v>361</v>
      </c>
      <c r="M73" s="66" t="s">
        <v>322</v>
      </c>
      <c r="N73" s="81">
        <v>0.9</v>
      </c>
      <c r="O73" s="81" t="s">
        <v>259</v>
      </c>
      <c r="P73" s="49">
        <v>0.9</v>
      </c>
      <c r="Q73" s="49">
        <v>0.94</v>
      </c>
      <c r="R73" s="68" t="s">
        <v>216</v>
      </c>
      <c r="S73" s="97">
        <v>0.9</v>
      </c>
      <c r="T73" s="21"/>
      <c r="U73" s="21"/>
      <c r="V73" s="21">
        <v>0.9</v>
      </c>
      <c r="W73" s="29">
        <v>0.9</v>
      </c>
    </row>
    <row r="74" spans="1:23" s="20" customFormat="1" ht="120" customHeight="1" x14ac:dyDescent="0.25">
      <c r="A74" s="17">
        <v>8</v>
      </c>
      <c r="B74" s="17">
        <v>74</v>
      </c>
      <c r="C74" s="74">
        <v>285</v>
      </c>
      <c r="D74" s="172"/>
      <c r="E74" s="154"/>
      <c r="F74" s="156"/>
      <c r="G74" s="154"/>
      <c r="H74" s="155"/>
      <c r="I74" s="154"/>
      <c r="J74" s="154"/>
      <c r="K74" s="69" t="s">
        <v>70</v>
      </c>
      <c r="L74" s="66" t="s">
        <v>361</v>
      </c>
      <c r="M74" s="66" t="s">
        <v>260</v>
      </c>
      <c r="N74" s="81">
        <v>0.8</v>
      </c>
      <c r="O74" s="81" t="s">
        <v>259</v>
      </c>
      <c r="P74" s="52">
        <v>0.8</v>
      </c>
      <c r="Q74" s="52">
        <v>0.94</v>
      </c>
      <c r="R74" s="68" t="s">
        <v>217</v>
      </c>
      <c r="S74" s="94">
        <v>0.8</v>
      </c>
      <c r="T74" s="22"/>
      <c r="U74" s="22"/>
      <c r="V74" s="22">
        <v>0.8</v>
      </c>
      <c r="W74" s="23">
        <v>0.8</v>
      </c>
    </row>
    <row r="75" spans="1:23" s="20" customFormat="1" ht="120" customHeight="1" x14ac:dyDescent="0.25">
      <c r="A75" s="17">
        <v>8</v>
      </c>
      <c r="B75" s="17">
        <v>75</v>
      </c>
      <c r="C75" s="74">
        <v>286</v>
      </c>
      <c r="D75" s="172"/>
      <c r="E75" s="154"/>
      <c r="F75" s="156"/>
      <c r="G75" s="66">
        <v>7</v>
      </c>
      <c r="H75" s="69" t="s">
        <v>363</v>
      </c>
      <c r="I75" s="66">
        <v>7</v>
      </c>
      <c r="J75" s="66" t="s">
        <v>364</v>
      </c>
      <c r="K75" s="69" t="s">
        <v>71</v>
      </c>
      <c r="L75" s="68" t="s">
        <v>365</v>
      </c>
      <c r="M75" s="49">
        <v>0.9</v>
      </c>
      <c r="N75" s="81">
        <v>0.96</v>
      </c>
      <c r="O75" s="81" t="s">
        <v>259</v>
      </c>
      <c r="P75" s="66">
        <v>91</v>
      </c>
      <c r="Q75" s="66">
        <v>91</v>
      </c>
      <c r="R75" s="68" t="s">
        <v>101</v>
      </c>
      <c r="S75" s="93">
        <v>92</v>
      </c>
      <c r="T75" s="18"/>
      <c r="U75" s="18"/>
      <c r="V75" s="18">
        <v>94</v>
      </c>
      <c r="W75" s="19">
        <v>96</v>
      </c>
    </row>
    <row r="76" spans="1:23" s="20" customFormat="1" ht="120" customHeight="1" x14ac:dyDescent="0.25">
      <c r="A76" s="17">
        <v>8</v>
      </c>
      <c r="B76" s="17">
        <v>76</v>
      </c>
      <c r="C76" s="74">
        <v>287</v>
      </c>
      <c r="D76" s="172"/>
      <c r="E76" s="154"/>
      <c r="F76" s="156"/>
      <c r="G76" s="66">
        <v>8</v>
      </c>
      <c r="H76" s="69" t="s">
        <v>72</v>
      </c>
      <c r="I76" s="66">
        <v>8</v>
      </c>
      <c r="J76" s="66" t="s">
        <v>366</v>
      </c>
      <c r="K76" s="69" t="s">
        <v>73</v>
      </c>
      <c r="L76" s="66" t="s">
        <v>366</v>
      </c>
      <c r="M76" s="66" t="s">
        <v>260</v>
      </c>
      <c r="N76" s="84">
        <v>7</v>
      </c>
      <c r="O76" s="84">
        <f>+Q76-P76</f>
        <v>0</v>
      </c>
      <c r="P76" s="66">
        <v>2</v>
      </c>
      <c r="Q76" s="66">
        <v>2</v>
      </c>
      <c r="R76" s="68" t="s">
        <v>218</v>
      </c>
      <c r="S76" s="93">
        <v>4</v>
      </c>
      <c r="T76" s="18"/>
      <c r="U76" s="18"/>
      <c r="V76" s="18">
        <v>6</v>
      </c>
      <c r="W76" s="19">
        <v>7</v>
      </c>
    </row>
    <row r="77" spans="1:23" s="20" customFormat="1" ht="120" customHeight="1" thickBot="1" x14ac:dyDescent="0.3">
      <c r="A77" s="17">
        <v>8</v>
      </c>
      <c r="B77" s="17">
        <v>77</v>
      </c>
      <c r="C77" s="74">
        <v>288</v>
      </c>
      <c r="D77" s="180"/>
      <c r="E77" s="181"/>
      <c r="F77" s="182"/>
      <c r="G77" s="67">
        <v>9</v>
      </c>
      <c r="H77" s="63" t="s">
        <v>74</v>
      </c>
      <c r="I77" s="67">
        <v>9</v>
      </c>
      <c r="J77" s="67" t="s">
        <v>1</v>
      </c>
      <c r="K77" s="63" t="s">
        <v>75</v>
      </c>
      <c r="L77" s="67" t="s">
        <v>1</v>
      </c>
      <c r="M77" s="64">
        <v>0.75</v>
      </c>
      <c r="N77" s="91">
        <v>0.85</v>
      </c>
      <c r="O77" s="91" t="s">
        <v>259</v>
      </c>
      <c r="P77" s="71">
        <v>0.78</v>
      </c>
      <c r="Q77" s="71">
        <v>0.89659999999999995</v>
      </c>
      <c r="R77" s="72" t="s">
        <v>211</v>
      </c>
      <c r="S77" s="104">
        <v>0.8</v>
      </c>
      <c r="T77" s="40"/>
      <c r="U77" s="40"/>
      <c r="V77" s="40">
        <v>0.83</v>
      </c>
      <c r="W77" s="41">
        <v>0.85</v>
      </c>
    </row>
    <row r="80" spans="1:23" x14ac:dyDescent="0.2">
      <c r="G80" s="45"/>
      <c r="H80" s="45"/>
      <c r="I80" s="45"/>
      <c r="J80" s="45"/>
      <c r="K80" s="45"/>
      <c r="L80" s="46"/>
    </row>
    <row r="81" spans="7:11" ht="15.75" x14ac:dyDescent="0.2">
      <c r="G81" s="179" t="s">
        <v>367</v>
      </c>
      <c r="H81" s="179"/>
      <c r="I81" s="179"/>
      <c r="J81" s="179"/>
      <c r="K81" s="179"/>
    </row>
    <row r="82" spans="7:11" x14ac:dyDescent="0.2">
      <c r="G82" s="177">
        <v>43616</v>
      </c>
      <c r="H82" s="178"/>
      <c r="I82" s="178"/>
      <c r="J82" s="178"/>
      <c r="K82" s="178"/>
    </row>
  </sheetData>
  <mergeCells count="108">
    <mergeCell ref="G82:K82"/>
    <mergeCell ref="G81:K81"/>
    <mergeCell ref="J73:J74"/>
    <mergeCell ref="D66:D77"/>
    <mergeCell ref="E66:E77"/>
    <mergeCell ref="F66:F77"/>
    <mergeCell ref="G66:G68"/>
    <mergeCell ref="H66:H68"/>
    <mergeCell ref="J66:J68"/>
    <mergeCell ref="G73:G74"/>
    <mergeCell ref="H73:H74"/>
    <mergeCell ref="I66:I68"/>
    <mergeCell ref="I73:I74"/>
    <mergeCell ref="L46:L47"/>
    <mergeCell ref="L48:L49"/>
    <mergeCell ref="G64:G65"/>
    <mergeCell ref="I56:I59"/>
    <mergeCell ref="I60:I63"/>
    <mergeCell ref="I64:I65"/>
    <mergeCell ref="H64:H65"/>
    <mergeCell ref="D56:D65"/>
    <mergeCell ref="E56:E65"/>
    <mergeCell ref="F56:F65"/>
    <mergeCell ref="G56:G59"/>
    <mergeCell ref="H56:H59"/>
    <mergeCell ref="G60:G63"/>
    <mergeCell ref="H60:H63"/>
    <mergeCell ref="J64:J65"/>
    <mergeCell ref="J56:J59"/>
    <mergeCell ref="J60:J63"/>
    <mergeCell ref="J53:J54"/>
    <mergeCell ref="I53:I54"/>
    <mergeCell ref="D37:D39"/>
    <mergeCell ref="E37:E39"/>
    <mergeCell ref="F37:F39"/>
    <mergeCell ref="G48:G50"/>
    <mergeCell ref="H48:H50"/>
    <mergeCell ref="J48:J50"/>
    <mergeCell ref="G51:G52"/>
    <mergeCell ref="H51:H52"/>
    <mergeCell ref="J51:J52"/>
    <mergeCell ref="D40:D45"/>
    <mergeCell ref="E40:E45"/>
    <mergeCell ref="J40:J42"/>
    <mergeCell ref="G43:G45"/>
    <mergeCell ref="H43:H45"/>
    <mergeCell ref="J43:J45"/>
    <mergeCell ref="I38:I39"/>
    <mergeCell ref="I40:I42"/>
    <mergeCell ref="I43:I45"/>
    <mergeCell ref="J46:J47"/>
    <mergeCell ref="I46:I47"/>
    <mergeCell ref="I48:I50"/>
    <mergeCell ref="I51:I52"/>
    <mergeCell ref="G38:G39"/>
    <mergeCell ref="H38:H39"/>
    <mergeCell ref="D13:D21"/>
    <mergeCell ref="E13:E21"/>
    <mergeCell ref="F13:F21"/>
    <mergeCell ref="G13:G15"/>
    <mergeCell ref="H13:H15"/>
    <mergeCell ref="J5:J7"/>
    <mergeCell ref="I5:I7"/>
    <mergeCell ref="I8:I11"/>
    <mergeCell ref="J8:J11"/>
    <mergeCell ref="J13:J15"/>
    <mergeCell ref="I13:I15"/>
    <mergeCell ref="J16:J18"/>
    <mergeCell ref="I16:I18"/>
    <mergeCell ref="I19:I20"/>
    <mergeCell ref="H16:H18"/>
    <mergeCell ref="G16:G18"/>
    <mergeCell ref="G19:G20"/>
    <mergeCell ref="H19:H20"/>
    <mergeCell ref="I1:W3"/>
    <mergeCell ref="D1:H3"/>
    <mergeCell ref="F40:F45"/>
    <mergeCell ref="G40:G42"/>
    <mergeCell ref="H40:H42"/>
    <mergeCell ref="D46:D55"/>
    <mergeCell ref="E46:E55"/>
    <mergeCell ref="F46:F55"/>
    <mergeCell ref="G46:G47"/>
    <mergeCell ref="H46:H47"/>
    <mergeCell ref="G53:G54"/>
    <mergeCell ref="H53:H54"/>
    <mergeCell ref="D22:D36"/>
    <mergeCell ref="E22:E36"/>
    <mergeCell ref="F22:F36"/>
    <mergeCell ref="G22:G26"/>
    <mergeCell ref="H22:H26"/>
    <mergeCell ref="D5:D12"/>
    <mergeCell ref="E5:E12"/>
    <mergeCell ref="F5:F12"/>
    <mergeCell ref="G5:G7"/>
    <mergeCell ref="H5:H7"/>
    <mergeCell ref="G8:G11"/>
    <mergeCell ref="H8:H11"/>
    <mergeCell ref="J22:J26"/>
    <mergeCell ref="I22:I26"/>
    <mergeCell ref="I34:I36"/>
    <mergeCell ref="G34:G36"/>
    <mergeCell ref="H34:H36"/>
    <mergeCell ref="J34:J36"/>
    <mergeCell ref="J27:J32"/>
    <mergeCell ref="I27:I32"/>
    <mergeCell ref="H27:H32"/>
    <mergeCell ref="G27:G32"/>
  </mergeCells>
  <conditionalFormatting sqref="O5:O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21" max="18" man="1"/>
    <brk id="39" max="16383" man="1"/>
    <brk id="55"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D62-91C0-436A-8534-1C0E05837919}">
  <sheetPr>
    <tabColor rgb="FF92D050"/>
  </sheetPr>
  <dimension ref="A1:AC88"/>
  <sheetViews>
    <sheetView showGridLines="0" tabSelected="1" zoomScale="80" zoomScaleNormal="80" zoomScaleSheetLayoutView="20" workbookViewId="0">
      <pane ySplit="4" topLeftCell="A5" activePane="bottomLeft" state="frozen"/>
      <selection pane="bottomLeft" activeCell="D4" sqref="D4"/>
    </sheetView>
  </sheetViews>
  <sheetFormatPr baseColWidth="10" defaultColWidth="11.42578125" defaultRowHeight="15" x14ac:dyDescent="0.2"/>
  <cols>
    <col min="1" max="1" width="6.5703125" style="43" customWidth="1"/>
    <col min="2" max="2" width="27.140625" style="44" customWidth="1"/>
    <col min="3" max="3" width="17.140625" style="44" customWidth="1"/>
    <col min="4" max="4" width="5" style="43" customWidth="1"/>
    <col min="5" max="5" width="39.28515625" style="44" customWidth="1"/>
    <col min="6" max="6" width="5" style="43" customWidth="1"/>
    <col min="7" max="7" width="26.28515625" style="47" customWidth="1"/>
    <col min="8" max="8" width="47.42578125" style="44" customWidth="1"/>
    <col min="9" max="9" width="43" style="44" bestFit="1" customWidth="1"/>
    <col min="10" max="10" width="13.42578125" style="44" bestFit="1" customWidth="1"/>
    <col min="11" max="11" width="22.42578125" style="43" bestFit="1" customWidth="1"/>
    <col min="12" max="13" width="18.42578125" style="44" bestFit="1" customWidth="1"/>
    <col min="14" max="15" width="22.42578125" style="44" bestFit="1" customWidth="1"/>
    <col min="16" max="16" width="24.7109375" style="44" hidden="1" customWidth="1"/>
    <col min="17" max="17" width="23.7109375" style="44" hidden="1" customWidth="1"/>
    <col min="18" max="18" width="22.42578125" style="44" hidden="1" customWidth="1"/>
    <col min="19" max="19" width="18.7109375" style="44" bestFit="1" customWidth="1"/>
    <col min="20" max="21" width="22.42578125" style="44" customWidth="1"/>
    <col min="22" max="22" width="28" style="44" bestFit="1" customWidth="1"/>
    <col min="23" max="23" width="22.42578125" style="44" customWidth="1"/>
    <col min="24" max="24" width="60.7109375" style="147" customWidth="1"/>
    <col min="25" max="25" width="18.7109375" style="44" customWidth="1"/>
    <col min="26" max="16384" width="11.42578125" style="48"/>
  </cols>
  <sheetData>
    <row r="1" spans="1:26" s="13" customFormat="1" ht="30.75" customHeight="1" x14ac:dyDescent="0.25">
      <c r="A1" s="163"/>
      <c r="B1" s="164"/>
      <c r="C1" s="164"/>
      <c r="D1" s="164"/>
      <c r="E1" s="165"/>
      <c r="F1" s="185" t="s">
        <v>385</v>
      </c>
      <c r="G1" s="157"/>
      <c r="H1" s="157"/>
      <c r="I1" s="157"/>
      <c r="J1" s="157"/>
      <c r="K1" s="157"/>
      <c r="L1" s="157"/>
      <c r="M1" s="157"/>
      <c r="N1" s="157"/>
      <c r="O1" s="157"/>
      <c r="P1" s="157"/>
      <c r="Q1" s="157"/>
      <c r="R1" s="157"/>
      <c r="S1" s="157"/>
      <c r="T1" s="157"/>
      <c r="U1" s="157"/>
      <c r="V1" s="157"/>
      <c r="W1" s="157"/>
      <c r="X1" s="157"/>
      <c r="Y1" s="158"/>
    </row>
    <row r="2" spans="1:26" s="14" customFormat="1" ht="30.75" customHeight="1" x14ac:dyDescent="0.25">
      <c r="A2" s="166"/>
      <c r="B2" s="167"/>
      <c r="C2" s="167"/>
      <c r="D2" s="167"/>
      <c r="E2" s="168"/>
      <c r="F2" s="122"/>
      <c r="G2" s="122"/>
      <c r="H2" s="122"/>
      <c r="I2" s="122"/>
      <c r="J2" s="122"/>
      <c r="K2" s="122"/>
      <c r="L2" s="122"/>
      <c r="M2" s="122"/>
      <c r="N2" s="122"/>
      <c r="O2" s="122"/>
      <c r="P2" s="122"/>
      <c r="Q2" s="122"/>
      <c r="R2" s="122"/>
      <c r="S2" s="122"/>
      <c r="T2" s="122"/>
      <c r="U2" s="122"/>
      <c r="V2" s="122"/>
      <c r="W2" s="122"/>
      <c r="X2" s="122"/>
      <c r="Y2" s="123"/>
    </row>
    <row r="3" spans="1:26" s="13" customFormat="1" ht="30.75" customHeight="1" thickBot="1" x14ac:dyDescent="0.3">
      <c r="A3" s="166"/>
      <c r="B3" s="167"/>
      <c r="C3" s="167"/>
      <c r="D3" s="167"/>
      <c r="E3" s="168"/>
      <c r="F3" s="122"/>
      <c r="G3" s="122"/>
      <c r="H3" s="122"/>
      <c r="I3" s="122"/>
      <c r="J3" s="122"/>
      <c r="K3" s="122"/>
      <c r="L3" s="122"/>
      <c r="M3" s="122"/>
      <c r="N3" s="122"/>
      <c r="O3" s="122"/>
      <c r="P3" s="122"/>
      <c r="Q3" s="122"/>
      <c r="R3" s="122"/>
      <c r="S3" s="122"/>
      <c r="T3" s="122"/>
      <c r="U3" s="122"/>
      <c r="V3" s="122"/>
      <c r="W3" s="122"/>
      <c r="X3" s="122"/>
      <c r="Y3" s="123"/>
    </row>
    <row r="4" spans="1:26" s="16" customFormat="1" ht="51.75" customHeight="1" x14ac:dyDescent="0.25">
      <c r="A4" s="127" t="s">
        <v>240</v>
      </c>
      <c r="B4" s="128" t="s">
        <v>241</v>
      </c>
      <c r="C4" s="128" t="s">
        <v>242</v>
      </c>
      <c r="D4" s="128" t="s">
        <v>243</v>
      </c>
      <c r="E4" s="128" t="s">
        <v>244</v>
      </c>
      <c r="F4" s="128" t="s">
        <v>243</v>
      </c>
      <c r="G4" s="128" t="s">
        <v>245</v>
      </c>
      <c r="H4" s="128" t="s">
        <v>246</v>
      </c>
      <c r="I4" s="128" t="s">
        <v>247</v>
      </c>
      <c r="J4" s="128" t="s">
        <v>248</v>
      </c>
      <c r="K4" s="128" t="s">
        <v>249</v>
      </c>
      <c r="L4" s="129" t="s">
        <v>250</v>
      </c>
      <c r="M4" s="131" t="s">
        <v>373</v>
      </c>
      <c r="N4" s="129" t="s">
        <v>252</v>
      </c>
      <c r="O4" s="131" t="s">
        <v>478</v>
      </c>
      <c r="P4" s="135" t="s">
        <v>387</v>
      </c>
      <c r="Q4" s="135" t="s">
        <v>388</v>
      </c>
      <c r="R4" s="135" t="s">
        <v>459</v>
      </c>
      <c r="S4" s="129" t="s">
        <v>253</v>
      </c>
      <c r="T4" s="135" t="s">
        <v>430</v>
      </c>
      <c r="U4" s="135" t="s">
        <v>399</v>
      </c>
      <c r="V4" s="135" t="s">
        <v>429</v>
      </c>
      <c r="W4" s="135" t="s">
        <v>460</v>
      </c>
      <c r="X4" s="143" t="s">
        <v>419</v>
      </c>
      <c r="Y4" s="130" t="s">
        <v>254</v>
      </c>
    </row>
    <row r="5" spans="1:26" s="20" customFormat="1" ht="60" x14ac:dyDescent="0.25">
      <c r="A5" s="172">
        <v>1</v>
      </c>
      <c r="B5" s="154" t="s">
        <v>255</v>
      </c>
      <c r="C5" s="154" t="s">
        <v>256</v>
      </c>
      <c r="D5" s="154">
        <v>1</v>
      </c>
      <c r="E5" s="155" t="s">
        <v>0</v>
      </c>
      <c r="F5" s="154">
        <v>1</v>
      </c>
      <c r="G5" s="154" t="s">
        <v>257</v>
      </c>
      <c r="H5" s="151" t="s">
        <v>258</v>
      </c>
      <c r="I5" s="148" t="s">
        <v>1</v>
      </c>
      <c r="J5" s="148" t="s">
        <v>259</v>
      </c>
      <c r="K5" s="153">
        <v>1</v>
      </c>
      <c r="L5" s="148" t="s">
        <v>260</v>
      </c>
      <c r="M5" s="18" t="s">
        <v>259</v>
      </c>
      <c r="N5" s="18" t="s">
        <v>260</v>
      </c>
      <c r="O5" s="18" t="s">
        <v>259</v>
      </c>
      <c r="P5" s="18" t="s">
        <v>259</v>
      </c>
      <c r="Q5" s="18" t="s">
        <v>259</v>
      </c>
      <c r="R5" s="18" t="s">
        <v>259</v>
      </c>
      <c r="S5" s="132" t="s">
        <v>260</v>
      </c>
      <c r="T5" s="132" t="s">
        <v>259</v>
      </c>
      <c r="U5" s="132" t="s">
        <v>259</v>
      </c>
      <c r="V5" s="132" t="s">
        <v>259</v>
      </c>
      <c r="W5" s="132" t="s">
        <v>259</v>
      </c>
      <c r="X5" s="188" t="s">
        <v>413</v>
      </c>
      <c r="Y5" s="19">
        <v>1</v>
      </c>
    </row>
    <row r="6" spans="1:26" s="20" customFormat="1" ht="60" x14ac:dyDescent="0.25">
      <c r="A6" s="172"/>
      <c r="B6" s="154"/>
      <c r="C6" s="154"/>
      <c r="D6" s="154"/>
      <c r="E6" s="155"/>
      <c r="F6" s="154"/>
      <c r="G6" s="154"/>
      <c r="H6" s="151" t="s">
        <v>2</v>
      </c>
      <c r="I6" s="148" t="s">
        <v>1</v>
      </c>
      <c r="J6" s="148" t="s">
        <v>259</v>
      </c>
      <c r="K6" s="192">
        <v>0.25</v>
      </c>
      <c r="L6" s="50">
        <v>0.25</v>
      </c>
      <c r="M6" s="50">
        <v>0.25</v>
      </c>
      <c r="N6" s="50">
        <v>0.25</v>
      </c>
      <c r="O6" s="50">
        <v>0.25</v>
      </c>
      <c r="P6" s="50">
        <f>O6/N6</f>
        <v>1</v>
      </c>
      <c r="Q6" s="50">
        <f>O6</f>
        <v>0.25</v>
      </c>
      <c r="R6" s="50">
        <f>Q6/K6</f>
        <v>1</v>
      </c>
      <c r="S6" s="193">
        <v>0.25</v>
      </c>
      <c r="T6" s="194">
        <v>0.23</v>
      </c>
      <c r="U6" s="193">
        <f>T6/S6</f>
        <v>0.92</v>
      </c>
      <c r="V6" s="193">
        <f>T6</f>
        <v>0.23</v>
      </c>
      <c r="W6" s="193">
        <f>T6/K6</f>
        <v>0.92</v>
      </c>
      <c r="X6" s="144" t="s">
        <v>421</v>
      </c>
      <c r="Y6" s="62">
        <v>0.25</v>
      </c>
    </row>
    <row r="7" spans="1:26" s="20" customFormat="1" ht="120" customHeight="1" x14ac:dyDescent="0.25">
      <c r="A7" s="172"/>
      <c r="B7" s="154"/>
      <c r="C7" s="154"/>
      <c r="D7" s="154"/>
      <c r="E7" s="155"/>
      <c r="F7" s="154"/>
      <c r="G7" s="154"/>
      <c r="H7" s="151" t="s">
        <v>4</v>
      </c>
      <c r="I7" s="148" t="s">
        <v>3</v>
      </c>
      <c r="J7" s="148">
        <v>2</v>
      </c>
      <c r="K7" s="195">
        <v>11</v>
      </c>
      <c r="L7" s="51">
        <v>3</v>
      </c>
      <c r="M7" s="51">
        <v>3</v>
      </c>
      <c r="N7" s="51">
        <v>6</v>
      </c>
      <c r="O7" s="51">
        <v>7</v>
      </c>
      <c r="P7" s="50">
        <f t="shared" ref="P7:P70" si="0">O7/N7</f>
        <v>1.1666666666666667</v>
      </c>
      <c r="Q7" s="51">
        <f>O7</f>
        <v>7</v>
      </c>
      <c r="R7" s="50">
        <f>Q7/K7</f>
        <v>0.63636363636363635</v>
      </c>
      <c r="S7" s="195">
        <v>1</v>
      </c>
      <c r="T7" s="195">
        <v>5</v>
      </c>
      <c r="U7" s="193">
        <f>T7/S7</f>
        <v>5</v>
      </c>
      <c r="V7" s="195">
        <f>T7+Q7</f>
        <v>12</v>
      </c>
      <c r="W7" s="193">
        <f>V7/K7</f>
        <v>1.0909090909090908</v>
      </c>
      <c r="X7" s="145" t="s">
        <v>422</v>
      </c>
      <c r="Y7" s="19">
        <v>1</v>
      </c>
    </row>
    <row r="8" spans="1:26" s="20" customFormat="1" ht="120" customHeight="1" x14ac:dyDescent="0.25">
      <c r="A8" s="172"/>
      <c r="B8" s="154"/>
      <c r="C8" s="154"/>
      <c r="D8" s="154">
        <v>2</v>
      </c>
      <c r="E8" s="156" t="s">
        <v>262</v>
      </c>
      <c r="F8" s="154">
        <v>2</v>
      </c>
      <c r="G8" s="154" t="s">
        <v>256</v>
      </c>
      <c r="H8" s="151" t="s">
        <v>386</v>
      </c>
      <c r="I8" s="148" t="s">
        <v>5</v>
      </c>
      <c r="J8" s="148" t="s">
        <v>259</v>
      </c>
      <c r="K8" s="153">
        <v>1</v>
      </c>
      <c r="L8" s="148" t="s">
        <v>260</v>
      </c>
      <c r="M8" s="18" t="s">
        <v>259</v>
      </c>
      <c r="N8" s="18" t="s">
        <v>260</v>
      </c>
      <c r="O8" s="18" t="s">
        <v>259</v>
      </c>
      <c r="P8" s="50" t="s">
        <v>259</v>
      </c>
      <c r="Q8" s="50" t="s">
        <v>259</v>
      </c>
      <c r="R8" s="50" t="s">
        <v>259</v>
      </c>
      <c r="S8" s="132">
        <v>1</v>
      </c>
      <c r="T8" s="18">
        <v>1</v>
      </c>
      <c r="U8" s="193">
        <f>T8/S8</f>
        <v>1</v>
      </c>
      <c r="V8" s="196">
        <f>T8</f>
        <v>1</v>
      </c>
      <c r="W8" s="193">
        <f>V8/K8</f>
        <v>1</v>
      </c>
      <c r="X8" s="188" t="s">
        <v>416</v>
      </c>
      <c r="Y8" s="19">
        <v>0</v>
      </c>
    </row>
    <row r="9" spans="1:26" s="20" customFormat="1" ht="120" customHeight="1" x14ac:dyDescent="0.25">
      <c r="A9" s="172"/>
      <c r="B9" s="154"/>
      <c r="C9" s="154"/>
      <c r="D9" s="154"/>
      <c r="E9" s="156"/>
      <c r="F9" s="154"/>
      <c r="G9" s="154"/>
      <c r="H9" s="151" t="s">
        <v>121</v>
      </c>
      <c r="I9" s="148" t="s">
        <v>5</v>
      </c>
      <c r="J9" s="148" t="s">
        <v>259</v>
      </c>
      <c r="K9" s="153">
        <v>3</v>
      </c>
      <c r="L9" s="121">
        <v>0</v>
      </c>
      <c r="M9" s="121">
        <v>0</v>
      </c>
      <c r="N9" s="18">
        <v>1</v>
      </c>
      <c r="O9" s="18">
        <v>7</v>
      </c>
      <c r="P9" s="50">
        <f t="shared" si="0"/>
        <v>7</v>
      </c>
      <c r="Q9" s="220">
        <f>O9</f>
        <v>7</v>
      </c>
      <c r="R9" s="50">
        <f t="shared" ref="R9:R40" si="1">Q9/K9</f>
        <v>2.3333333333333335</v>
      </c>
      <c r="S9" s="132">
        <v>2</v>
      </c>
      <c r="T9" s="196">
        <f>Q9+1</f>
        <v>8</v>
      </c>
      <c r="U9" s="193">
        <f>T9/S9</f>
        <v>4</v>
      </c>
      <c r="V9" s="196">
        <f>T9</f>
        <v>8</v>
      </c>
      <c r="W9" s="193">
        <f>V9/K9</f>
        <v>2.6666666666666665</v>
      </c>
      <c r="X9" s="188" t="s">
        <v>417</v>
      </c>
      <c r="Y9" s="19">
        <v>3</v>
      </c>
    </row>
    <row r="10" spans="1:26" s="20" customFormat="1" ht="120" customHeight="1" x14ac:dyDescent="0.25">
      <c r="A10" s="172"/>
      <c r="B10" s="154"/>
      <c r="C10" s="154"/>
      <c r="D10" s="154"/>
      <c r="E10" s="156"/>
      <c r="F10" s="154"/>
      <c r="G10" s="154"/>
      <c r="H10" s="151" t="s">
        <v>265</v>
      </c>
      <c r="I10" s="148" t="s">
        <v>124</v>
      </c>
      <c r="J10" s="148" t="s">
        <v>260</v>
      </c>
      <c r="K10" s="197">
        <v>1</v>
      </c>
      <c r="L10" s="52">
        <v>0.25</v>
      </c>
      <c r="M10" s="22">
        <v>0.35</v>
      </c>
      <c r="N10" s="22">
        <v>0.25</v>
      </c>
      <c r="O10" s="22">
        <v>0.25</v>
      </c>
      <c r="P10" s="50">
        <f t="shared" si="0"/>
        <v>1</v>
      </c>
      <c r="Q10" s="50">
        <f>M10+O10</f>
        <v>0.6</v>
      </c>
      <c r="R10" s="50">
        <f t="shared" si="1"/>
        <v>0.6</v>
      </c>
      <c r="S10" s="198">
        <v>0.25</v>
      </c>
      <c r="T10" s="193">
        <v>0.25</v>
      </c>
      <c r="U10" s="193">
        <f>T10/S10</f>
        <v>1</v>
      </c>
      <c r="V10" s="193">
        <f>T10+Q10</f>
        <v>0.85</v>
      </c>
      <c r="W10" s="193">
        <f>V10/K10</f>
        <v>0.85</v>
      </c>
      <c r="X10" s="189" t="s">
        <v>461</v>
      </c>
      <c r="Y10" s="23">
        <v>0.25</v>
      </c>
    </row>
    <row r="11" spans="1:26" s="20" customFormat="1" ht="120" customHeight="1" x14ac:dyDescent="0.25">
      <c r="A11" s="172"/>
      <c r="B11" s="154"/>
      <c r="C11" s="154"/>
      <c r="D11" s="154"/>
      <c r="E11" s="156"/>
      <c r="F11" s="154"/>
      <c r="G11" s="154"/>
      <c r="H11" s="151" t="s">
        <v>267</v>
      </c>
      <c r="I11" s="148" t="s">
        <v>3</v>
      </c>
      <c r="J11" s="148">
        <v>1</v>
      </c>
      <c r="K11" s="195">
        <v>3</v>
      </c>
      <c r="L11" s="148">
        <v>1</v>
      </c>
      <c r="M11" s="18">
        <v>1</v>
      </c>
      <c r="N11" s="24">
        <v>1</v>
      </c>
      <c r="O11" s="24">
        <v>1</v>
      </c>
      <c r="P11" s="50">
        <f t="shared" si="0"/>
        <v>1</v>
      </c>
      <c r="Q11" s="24">
        <v>2</v>
      </c>
      <c r="R11" s="50">
        <f t="shared" si="1"/>
        <v>0.66666666666666663</v>
      </c>
      <c r="S11" s="199">
        <v>0</v>
      </c>
      <c r="T11" s="199">
        <v>5</v>
      </c>
      <c r="U11" s="193" t="s">
        <v>259</v>
      </c>
      <c r="V11" s="199">
        <f>T11+Q11</f>
        <v>7</v>
      </c>
      <c r="W11" s="193">
        <f>V11/K11</f>
        <v>2.3333333333333335</v>
      </c>
      <c r="X11" s="189" t="s">
        <v>423</v>
      </c>
      <c r="Y11" s="25">
        <v>1</v>
      </c>
    </row>
    <row r="12" spans="1:26" s="20" customFormat="1" ht="120" customHeight="1" x14ac:dyDescent="0.25">
      <c r="A12" s="172"/>
      <c r="B12" s="154"/>
      <c r="C12" s="154"/>
      <c r="D12" s="148">
        <v>3</v>
      </c>
      <c r="E12" s="53" t="s">
        <v>7</v>
      </c>
      <c r="F12" s="148">
        <v>3</v>
      </c>
      <c r="G12" s="148" t="s">
        <v>261</v>
      </c>
      <c r="H12" s="151" t="s">
        <v>268</v>
      </c>
      <c r="I12" s="148" t="s">
        <v>3</v>
      </c>
      <c r="J12" s="148">
        <v>10</v>
      </c>
      <c r="K12" s="153">
        <v>14</v>
      </c>
      <c r="L12" s="148">
        <v>1</v>
      </c>
      <c r="M12" s="18">
        <v>4</v>
      </c>
      <c r="N12" s="18">
        <v>14</v>
      </c>
      <c r="O12" s="18">
        <v>14</v>
      </c>
      <c r="P12" s="50">
        <f t="shared" si="0"/>
        <v>1</v>
      </c>
      <c r="Q12" s="220">
        <f t="shared" ref="Q12:Q18" si="2">O12</f>
        <v>14</v>
      </c>
      <c r="R12" s="50">
        <f t="shared" si="1"/>
        <v>1</v>
      </c>
      <c r="S12" s="132">
        <v>14</v>
      </c>
      <c r="T12" s="196">
        <v>14</v>
      </c>
      <c r="U12" s="193">
        <f>T12/S12</f>
        <v>1</v>
      </c>
      <c r="V12" s="196">
        <f>T12</f>
        <v>14</v>
      </c>
      <c r="W12" s="193">
        <f>V12/K12</f>
        <v>1</v>
      </c>
      <c r="X12" s="188" t="s">
        <v>424</v>
      </c>
      <c r="Y12" s="19">
        <v>14</v>
      </c>
    </row>
    <row r="13" spans="1:26" s="20" customFormat="1" ht="120" customHeight="1" x14ac:dyDescent="0.25">
      <c r="A13" s="172">
        <v>2</v>
      </c>
      <c r="B13" s="154" t="s">
        <v>270</v>
      </c>
      <c r="C13" s="154" t="s">
        <v>271</v>
      </c>
      <c r="D13" s="154">
        <v>1</v>
      </c>
      <c r="E13" s="155" t="s">
        <v>272</v>
      </c>
      <c r="F13" s="154">
        <v>1</v>
      </c>
      <c r="G13" s="154" t="s">
        <v>273</v>
      </c>
      <c r="H13" s="151" t="s">
        <v>274</v>
      </c>
      <c r="I13" s="148" t="s">
        <v>10</v>
      </c>
      <c r="J13" s="49">
        <v>0.93</v>
      </c>
      <c r="K13" s="192">
        <v>1</v>
      </c>
      <c r="L13" s="52">
        <v>0.93</v>
      </c>
      <c r="M13" s="22">
        <v>0.93</v>
      </c>
      <c r="N13" s="22">
        <v>0.96</v>
      </c>
      <c r="O13" s="22">
        <v>0.96</v>
      </c>
      <c r="P13" s="50">
        <f t="shared" si="0"/>
        <v>1</v>
      </c>
      <c r="Q13" s="50">
        <f t="shared" si="2"/>
        <v>0.96</v>
      </c>
      <c r="R13" s="50">
        <f t="shared" si="1"/>
        <v>0.96</v>
      </c>
      <c r="S13" s="198">
        <v>0.98</v>
      </c>
      <c r="T13" s="194">
        <v>0.98140000000000005</v>
      </c>
      <c r="U13" s="193">
        <f>T13/S13</f>
        <v>1.0014285714285716</v>
      </c>
      <c r="V13" s="193">
        <f>T13</f>
        <v>0.98140000000000005</v>
      </c>
      <c r="W13" s="193">
        <f>V13/K13</f>
        <v>0.98140000000000005</v>
      </c>
      <c r="X13" s="189" t="s">
        <v>456</v>
      </c>
      <c r="Y13" s="23">
        <v>1</v>
      </c>
    </row>
    <row r="14" spans="1:26" s="20" customFormat="1" ht="120" customHeight="1" x14ac:dyDescent="0.25">
      <c r="A14" s="172"/>
      <c r="B14" s="154"/>
      <c r="C14" s="154"/>
      <c r="D14" s="154"/>
      <c r="E14" s="155"/>
      <c r="F14" s="154"/>
      <c r="G14" s="154"/>
      <c r="H14" s="151" t="s">
        <v>379</v>
      </c>
      <c r="I14" s="148" t="s">
        <v>10</v>
      </c>
      <c r="J14" s="148">
        <v>211</v>
      </c>
      <c r="K14" s="200">
        <v>11567</v>
      </c>
      <c r="L14" s="55">
        <v>2711</v>
      </c>
      <c r="M14" s="27">
        <v>3102</v>
      </c>
      <c r="N14" s="27">
        <v>5211</v>
      </c>
      <c r="O14" s="27">
        <v>7754</v>
      </c>
      <c r="P14" s="50">
        <f t="shared" si="0"/>
        <v>1.4880061408558818</v>
      </c>
      <c r="Q14" s="220">
        <f t="shared" si="2"/>
        <v>7754</v>
      </c>
      <c r="R14" s="50">
        <f t="shared" si="1"/>
        <v>0.67035532117230046</v>
      </c>
      <c r="S14" s="201">
        <v>10067</v>
      </c>
      <c r="T14" s="196">
        <v>10639</v>
      </c>
      <c r="U14" s="193">
        <f>T14/S14</f>
        <v>1.0568193106188537</v>
      </c>
      <c r="V14" s="196">
        <f>T14</f>
        <v>10639</v>
      </c>
      <c r="W14" s="193">
        <f>V14/K14</f>
        <v>0.9197717645024639</v>
      </c>
      <c r="X14" s="189" t="s">
        <v>415</v>
      </c>
      <c r="Y14" s="28">
        <v>11567</v>
      </c>
    </row>
    <row r="15" spans="1:26" s="20" customFormat="1" ht="120" customHeight="1" x14ac:dyDescent="0.25">
      <c r="A15" s="172"/>
      <c r="B15" s="154"/>
      <c r="C15" s="154"/>
      <c r="D15" s="154"/>
      <c r="E15" s="155"/>
      <c r="F15" s="154"/>
      <c r="G15" s="154"/>
      <c r="H15" s="151" t="s">
        <v>128</v>
      </c>
      <c r="I15" s="148" t="s">
        <v>10</v>
      </c>
      <c r="J15" s="148">
        <v>1063</v>
      </c>
      <c r="K15" s="153">
        <v>1134</v>
      </c>
      <c r="L15" s="121">
        <v>0</v>
      </c>
      <c r="M15" s="121">
        <v>0</v>
      </c>
      <c r="N15" s="27">
        <v>1134</v>
      </c>
      <c r="O15" s="27">
        <v>1130</v>
      </c>
      <c r="P15" s="50">
        <f t="shared" si="0"/>
        <v>0.99647266313932981</v>
      </c>
      <c r="Q15" s="220">
        <f t="shared" si="2"/>
        <v>1130</v>
      </c>
      <c r="R15" s="50">
        <f t="shared" si="1"/>
        <v>0.99647266313932981</v>
      </c>
      <c r="S15" s="201" t="s">
        <v>259</v>
      </c>
      <c r="T15" s="196" t="s">
        <v>259</v>
      </c>
      <c r="U15" s="193">
        <v>1</v>
      </c>
      <c r="V15" s="196">
        <f>Q15</f>
        <v>1130</v>
      </c>
      <c r="W15" s="193">
        <f>V15/K15</f>
        <v>0.99647266313932981</v>
      </c>
      <c r="X15" s="189" t="s">
        <v>400</v>
      </c>
      <c r="Y15" s="28">
        <v>0</v>
      </c>
    </row>
    <row r="16" spans="1:26" s="20" customFormat="1" ht="120" customHeight="1" x14ac:dyDescent="0.25">
      <c r="A16" s="172"/>
      <c r="B16" s="154"/>
      <c r="C16" s="154"/>
      <c r="D16" s="154">
        <v>3</v>
      </c>
      <c r="E16" s="156" t="s">
        <v>275</v>
      </c>
      <c r="F16" s="154">
        <v>3</v>
      </c>
      <c r="G16" s="154" t="s">
        <v>276</v>
      </c>
      <c r="H16" s="151" t="s">
        <v>378</v>
      </c>
      <c r="I16" s="148" t="s">
        <v>383</v>
      </c>
      <c r="J16" s="148">
        <v>11</v>
      </c>
      <c r="K16" s="153">
        <v>24</v>
      </c>
      <c r="L16" s="148">
        <v>16</v>
      </c>
      <c r="M16" s="18">
        <v>17</v>
      </c>
      <c r="N16" s="18">
        <v>21</v>
      </c>
      <c r="O16" s="18">
        <v>21</v>
      </c>
      <c r="P16" s="50">
        <f t="shared" si="0"/>
        <v>1</v>
      </c>
      <c r="Q16" s="220">
        <f t="shared" si="2"/>
        <v>21</v>
      </c>
      <c r="R16" s="50">
        <f t="shared" si="1"/>
        <v>0.875</v>
      </c>
      <c r="S16" s="132">
        <v>22</v>
      </c>
      <c r="T16" s="196">
        <v>34</v>
      </c>
      <c r="U16" s="193">
        <f>T16/S16</f>
        <v>1.5454545454545454</v>
      </c>
      <c r="V16" s="196">
        <f>T16</f>
        <v>34</v>
      </c>
      <c r="W16" s="193">
        <f>V16/K16</f>
        <v>1.4166666666666667</v>
      </c>
      <c r="X16" s="188" t="s">
        <v>425</v>
      </c>
      <c r="Y16" s="19">
        <v>24</v>
      </c>
      <c r="Z16" s="20" t="s">
        <v>426</v>
      </c>
    </row>
    <row r="17" spans="1:29" s="20" customFormat="1" ht="120" customHeight="1" x14ac:dyDescent="0.25">
      <c r="A17" s="172"/>
      <c r="B17" s="154"/>
      <c r="C17" s="154"/>
      <c r="D17" s="154"/>
      <c r="E17" s="156"/>
      <c r="F17" s="154"/>
      <c r="G17" s="154"/>
      <c r="H17" s="151" t="s">
        <v>14</v>
      </c>
      <c r="I17" s="148" t="s">
        <v>383</v>
      </c>
      <c r="J17" s="148">
        <v>7</v>
      </c>
      <c r="K17" s="153">
        <v>40</v>
      </c>
      <c r="L17" s="148">
        <v>8</v>
      </c>
      <c r="M17" s="18">
        <v>10</v>
      </c>
      <c r="N17" s="18">
        <v>24</v>
      </c>
      <c r="O17" s="18">
        <v>22</v>
      </c>
      <c r="P17" s="50">
        <f t="shared" si="0"/>
        <v>0.91666666666666663</v>
      </c>
      <c r="Q17" s="220">
        <f t="shared" si="2"/>
        <v>22</v>
      </c>
      <c r="R17" s="50">
        <f t="shared" si="1"/>
        <v>0.55000000000000004</v>
      </c>
      <c r="S17" s="132">
        <v>32</v>
      </c>
      <c r="T17" s="196">
        <v>32</v>
      </c>
      <c r="U17" s="193">
        <f>T17/S17</f>
        <v>1</v>
      </c>
      <c r="V17" s="196">
        <f>T17</f>
        <v>32</v>
      </c>
      <c r="W17" s="193">
        <f>V17/K17</f>
        <v>0.8</v>
      </c>
      <c r="X17" s="188" t="s">
        <v>427</v>
      </c>
      <c r="Y17" s="19">
        <v>40</v>
      </c>
    </row>
    <row r="18" spans="1:29" s="20" customFormat="1" ht="105" x14ac:dyDescent="0.25">
      <c r="A18" s="172"/>
      <c r="B18" s="154"/>
      <c r="C18" s="154"/>
      <c r="D18" s="154"/>
      <c r="E18" s="156"/>
      <c r="F18" s="154"/>
      <c r="G18" s="154"/>
      <c r="H18" s="151" t="s">
        <v>377</v>
      </c>
      <c r="I18" s="148" t="s">
        <v>12</v>
      </c>
      <c r="J18" s="148" t="s">
        <v>279</v>
      </c>
      <c r="K18" s="153">
        <v>1</v>
      </c>
      <c r="L18" s="148">
        <v>0</v>
      </c>
      <c r="M18" s="18">
        <v>0</v>
      </c>
      <c r="N18" s="18">
        <v>1</v>
      </c>
      <c r="O18" s="18">
        <v>1</v>
      </c>
      <c r="P18" s="50">
        <f t="shared" si="0"/>
        <v>1</v>
      </c>
      <c r="Q18" s="220">
        <f t="shared" si="2"/>
        <v>1</v>
      </c>
      <c r="R18" s="50">
        <f t="shared" si="1"/>
        <v>1</v>
      </c>
      <c r="S18" s="132">
        <v>0</v>
      </c>
      <c r="T18" s="196">
        <v>0</v>
      </c>
      <c r="U18" s="193">
        <f>P18</f>
        <v>1</v>
      </c>
      <c r="V18" s="196">
        <f>Q18</f>
        <v>1</v>
      </c>
      <c r="W18" s="193">
        <f>V18/K18</f>
        <v>1</v>
      </c>
      <c r="X18" s="188" t="s">
        <v>462</v>
      </c>
      <c r="Y18" s="19">
        <v>0</v>
      </c>
      <c r="Z18" s="20" t="s">
        <v>428</v>
      </c>
    </row>
    <row r="19" spans="1:29" s="20" customFormat="1" ht="120" customHeight="1" x14ac:dyDescent="0.25">
      <c r="A19" s="172"/>
      <c r="B19" s="154"/>
      <c r="C19" s="154"/>
      <c r="D19" s="154">
        <v>4</v>
      </c>
      <c r="E19" s="155" t="s">
        <v>280</v>
      </c>
      <c r="F19" s="154">
        <v>4</v>
      </c>
      <c r="G19" s="148" t="s">
        <v>281</v>
      </c>
      <c r="H19" s="151" t="s">
        <v>384</v>
      </c>
      <c r="I19" s="148" t="s">
        <v>3</v>
      </c>
      <c r="J19" s="148" t="s">
        <v>260</v>
      </c>
      <c r="K19" s="153">
        <v>17</v>
      </c>
      <c r="L19" s="148">
        <v>3</v>
      </c>
      <c r="M19" s="18">
        <v>7</v>
      </c>
      <c r="N19" s="18">
        <v>3</v>
      </c>
      <c r="O19" s="18">
        <v>2</v>
      </c>
      <c r="P19" s="50">
        <f t="shared" si="0"/>
        <v>0.66666666666666663</v>
      </c>
      <c r="Q19" s="220">
        <f>O19+M19</f>
        <v>9</v>
      </c>
      <c r="R19" s="50">
        <f t="shared" si="1"/>
        <v>0.52941176470588236</v>
      </c>
      <c r="S19" s="132">
        <v>11</v>
      </c>
      <c r="T19" s="196">
        <v>3</v>
      </c>
      <c r="U19" s="193">
        <f>T19/S19</f>
        <v>0.27272727272727271</v>
      </c>
      <c r="V19" s="196">
        <f>T19+Q19</f>
        <v>12</v>
      </c>
      <c r="W19" s="193">
        <f>V19/K19</f>
        <v>0.70588235294117652</v>
      </c>
      <c r="X19" s="202" t="s">
        <v>410</v>
      </c>
      <c r="Y19" s="19">
        <v>0</v>
      </c>
    </row>
    <row r="20" spans="1:29" s="20" customFormat="1" ht="120" customHeight="1" x14ac:dyDescent="0.25">
      <c r="A20" s="172"/>
      <c r="B20" s="154"/>
      <c r="C20" s="154"/>
      <c r="D20" s="154"/>
      <c r="E20" s="155"/>
      <c r="F20" s="154"/>
      <c r="G20" s="148" t="s">
        <v>281</v>
      </c>
      <c r="H20" s="151" t="s">
        <v>16</v>
      </c>
      <c r="I20" s="148" t="s">
        <v>3</v>
      </c>
      <c r="J20" s="148" t="s">
        <v>260</v>
      </c>
      <c r="K20" s="153">
        <v>71</v>
      </c>
      <c r="L20" s="148">
        <v>0</v>
      </c>
      <c r="M20" s="18">
        <v>4</v>
      </c>
      <c r="N20" s="18">
        <v>25</v>
      </c>
      <c r="O20" s="18">
        <v>39</v>
      </c>
      <c r="P20" s="50">
        <f t="shared" si="0"/>
        <v>1.56</v>
      </c>
      <c r="Q20" s="220">
        <f>O20+M20</f>
        <v>43</v>
      </c>
      <c r="R20" s="50">
        <f t="shared" si="1"/>
        <v>0.60563380281690138</v>
      </c>
      <c r="S20" s="132">
        <v>46</v>
      </c>
      <c r="T20" s="196">
        <v>44</v>
      </c>
      <c r="U20" s="193">
        <f>T20/S20</f>
        <v>0.95652173913043481</v>
      </c>
      <c r="V20" s="196">
        <f>T20+Q20</f>
        <v>87</v>
      </c>
      <c r="W20" s="193">
        <f>V20/K20</f>
        <v>1.2253521126760563</v>
      </c>
      <c r="X20" s="202" t="s">
        <v>411</v>
      </c>
      <c r="Y20" s="19">
        <v>0</v>
      </c>
    </row>
    <row r="21" spans="1:29" s="20" customFormat="1" ht="120" customHeight="1" x14ac:dyDescent="0.25">
      <c r="A21" s="172"/>
      <c r="B21" s="154"/>
      <c r="C21" s="154"/>
      <c r="D21" s="148">
        <v>5</v>
      </c>
      <c r="E21" s="151" t="s">
        <v>17</v>
      </c>
      <c r="F21" s="148">
        <v>5</v>
      </c>
      <c r="G21" s="148" t="s">
        <v>283</v>
      </c>
      <c r="H21" s="151" t="s">
        <v>18</v>
      </c>
      <c r="I21" s="148" t="s">
        <v>124</v>
      </c>
      <c r="J21" s="49">
        <v>1</v>
      </c>
      <c r="K21" s="192">
        <v>1</v>
      </c>
      <c r="L21" s="49">
        <v>1</v>
      </c>
      <c r="M21" s="21">
        <v>0.56000000000000005</v>
      </c>
      <c r="N21" s="21">
        <v>1</v>
      </c>
      <c r="O21" s="21">
        <v>1</v>
      </c>
      <c r="P21" s="50">
        <f t="shared" si="0"/>
        <v>1</v>
      </c>
      <c r="Q21" s="50">
        <f t="shared" ref="Q21:Q31" si="3">O21</f>
        <v>1</v>
      </c>
      <c r="R21" s="50">
        <f t="shared" si="1"/>
        <v>1</v>
      </c>
      <c r="S21" s="203">
        <v>1</v>
      </c>
      <c r="T21" s="193">
        <v>1</v>
      </c>
      <c r="U21" s="193">
        <f>T21/S21</f>
        <v>1</v>
      </c>
      <c r="V21" s="193">
        <f>T21</f>
        <v>1</v>
      </c>
      <c r="W21" s="193">
        <f>V21/K21</f>
        <v>1</v>
      </c>
      <c r="X21" s="188" t="s">
        <v>463</v>
      </c>
      <c r="Y21" s="29">
        <v>1</v>
      </c>
    </row>
    <row r="22" spans="1:29" s="20" customFormat="1" ht="120" customHeight="1" x14ac:dyDescent="0.25">
      <c r="A22" s="183">
        <v>3</v>
      </c>
      <c r="B22" s="184" t="s">
        <v>19</v>
      </c>
      <c r="C22" s="154" t="s">
        <v>256</v>
      </c>
      <c r="D22" s="154">
        <v>1</v>
      </c>
      <c r="E22" s="155" t="s">
        <v>284</v>
      </c>
      <c r="F22" s="154">
        <v>1</v>
      </c>
      <c r="G22" s="154" t="s">
        <v>285</v>
      </c>
      <c r="H22" s="151" t="s">
        <v>134</v>
      </c>
      <c r="I22" s="148" t="s">
        <v>133</v>
      </c>
      <c r="J22" s="148">
        <v>3.8</v>
      </c>
      <c r="K22" s="153">
        <v>4.2</v>
      </c>
      <c r="L22" s="148" t="s">
        <v>259</v>
      </c>
      <c r="M22" s="18">
        <v>0</v>
      </c>
      <c r="N22" s="30">
        <v>4</v>
      </c>
      <c r="O22" s="30">
        <v>3.8</v>
      </c>
      <c r="P22" s="50">
        <f t="shared" si="0"/>
        <v>0.95</v>
      </c>
      <c r="Q22" s="30">
        <f t="shared" si="3"/>
        <v>3.8</v>
      </c>
      <c r="R22" s="50">
        <f t="shared" si="1"/>
        <v>0.90476190476190466</v>
      </c>
      <c r="S22" s="204" t="s">
        <v>259</v>
      </c>
      <c r="T22" s="204">
        <f>Q22</f>
        <v>3.8</v>
      </c>
      <c r="U22" s="193">
        <f t="shared" ref="U22:U40" si="4">T22/K22</f>
        <v>0.90476190476190466</v>
      </c>
      <c r="V22" s="204">
        <f>T22</f>
        <v>3.8</v>
      </c>
      <c r="W22" s="193">
        <f>V22/K22</f>
        <v>0.90476190476190466</v>
      </c>
      <c r="X22" s="205" t="s">
        <v>464</v>
      </c>
      <c r="Y22" s="19">
        <v>4.2</v>
      </c>
    </row>
    <row r="23" spans="1:29" s="20" customFormat="1" ht="120" customHeight="1" x14ac:dyDescent="0.25">
      <c r="A23" s="183"/>
      <c r="B23" s="184"/>
      <c r="C23" s="154"/>
      <c r="D23" s="154"/>
      <c r="E23" s="155"/>
      <c r="F23" s="154"/>
      <c r="G23" s="154"/>
      <c r="H23" s="151" t="s">
        <v>287</v>
      </c>
      <c r="I23" s="148" t="s">
        <v>133</v>
      </c>
      <c r="J23" s="148">
        <v>4.2</v>
      </c>
      <c r="K23" s="153">
        <v>4.4000000000000004</v>
      </c>
      <c r="L23" s="148" t="s">
        <v>259</v>
      </c>
      <c r="M23" s="18">
        <v>0</v>
      </c>
      <c r="N23" s="30">
        <v>4.3</v>
      </c>
      <c r="O23" s="30">
        <v>3.9</v>
      </c>
      <c r="P23" s="50">
        <f t="shared" si="0"/>
        <v>0.90697674418604657</v>
      </c>
      <c r="Q23" s="30">
        <f t="shared" si="3"/>
        <v>3.9</v>
      </c>
      <c r="R23" s="50">
        <f t="shared" si="1"/>
        <v>0.88636363636363624</v>
      </c>
      <c r="S23" s="204" t="s">
        <v>279</v>
      </c>
      <c r="T23" s="204">
        <f>Q23</f>
        <v>3.9</v>
      </c>
      <c r="U23" s="193">
        <f t="shared" si="4"/>
        <v>0.88636363636363624</v>
      </c>
      <c r="V23" s="204">
        <f>T23</f>
        <v>3.9</v>
      </c>
      <c r="W23" s="193">
        <f>V23/K23</f>
        <v>0.88636363636363624</v>
      </c>
      <c r="X23" s="205" t="s">
        <v>465</v>
      </c>
      <c r="Y23" s="19">
        <v>4.4000000000000004</v>
      </c>
    </row>
    <row r="24" spans="1:29" s="20" customFormat="1" ht="90" x14ac:dyDescent="0.25">
      <c r="A24" s="183"/>
      <c r="B24" s="184"/>
      <c r="C24" s="154"/>
      <c r="D24" s="154"/>
      <c r="E24" s="155"/>
      <c r="F24" s="154"/>
      <c r="G24" s="154"/>
      <c r="H24" s="151" t="s">
        <v>21</v>
      </c>
      <c r="I24" s="148" t="s">
        <v>133</v>
      </c>
      <c r="J24" s="54">
        <v>1300</v>
      </c>
      <c r="K24" s="200">
        <v>7300</v>
      </c>
      <c r="L24" s="54">
        <v>2800</v>
      </c>
      <c r="M24" s="26">
        <v>2800</v>
      </c>
      <c r="N24" s="26">
        <v>4300</v>
      </c>
      <c r="O24" s="26">
        <v>4300</v>
      </c>
      <c r="P24" s="50">
        <f t="shared" si="0"/>
        <v>1</v>
      </c>
      <c r="Q24" s="26">
        <f t="shared" si="3"/>
        <v>4300</v>
      </c>
      <c r="R24" s="50">
        <f t="shared" si="1"/>
        <v>0.58904109589041098</v>
      </c>
      <c r="S24" s="133">
        <v>5800</v>
      </c>
      <c r="T24" s="133">
        <v>6197</v>
      </c>
      <c r="U24" s="193">
        <f>(T24-J24)/(S24-J24)</f>
        <v>1.0882222222222222</v>
      </c>
      <c r="V24" s="133">
        <f>T24</f>
        <v>6197</v>
      </c>
      <c r="W24" s="193">
        <f>(V24-J24)/(K24-J24)</f>
        <v>0.81616666666666671</v>
      </c>
      <c r="X24" s="205" t="s">
        <v>466</v>
      </c>
      <c r="Y24" s="31">
        <v>7300</v>
      </c>
    </row>
    <row r="25" spans="1:29" s="20" customFormat="1" ht="120" customHeight="1" x14ac:dyDescent="0.25">
      <c r="A25" s="183"/>
      <c r="B25" s="184"/>
      <c r="C25" s="154"/>
      <c r="D25" s="154"/>
      <c r="E25" s="155"/>
      <c r="F25" s="154"/>
      <c r="G25" s="154"/>
      <c r="H25" s="151" t="s">
        <v>288</v>
      </c>
      <c r="I25" s="148" t="s">
        <v>124</v>
      </c>
      <c r="J25" s="54">
        <v>970000</v>
      </c>
      <c r="K25" s="200">
        <v>4555000</v>
      </c>
      <c r="L25" s="54">
        <v>750000</v>
      </c>
      <c r="M25" s="26">
        <v>1700038</v>
      </c>
      <c r="N25" s="26">
        <v>2955000</v>
      </c>
      <c r="O25" s="26">
        <v>2980751</v>
      </c>
      <c r="P25" s="50">
        <f t="shared" si="0"/>
        <v>1.0087143824027072</v>
      </c>
      <c r="Q25" s="26">
        <f t="shared" si="3"/>
        <v>2980751</v>
      </c>
      <c r="R25" s="50">
        <f t="shared" si="1"/>
        <v>0.65439099890230512</v>
      </c>
      <c r="S25" s="133">
        <v>3755000</v>
      </c>
      <c r="T25" s="133">
        <v>4018841</v>
      </c>
      <c r="U25" s="193">
        <f>T25/S25</f>
        <v>1.070263914780293</v>
      </c>
      <c r="V25" s="133">
        <f>T25</f>
        <v>4018841</v>
      </c>
      <c r="W25" s="193">
        <f>V25/K25</f>
        <v>0.88229220636663008</v>
      </c>
      <c r="X25" s="188" t="s">
        <v>409</v>
      </c>
      <c r="Y25" s="31">
        <v>4555000</v>
      </c>
    </row>
    <row r="26" spans="1:29" s="20" customFormat="1" ht="120" customHeight="1" x14ac:dyDescent="0.25">
      <c r="A26" s="183"/>
      <c r="B26" s="184"/>
      <c r="C26" s="154"/>
      <c r="D26" s="154"/>
      <c r="E26" s="155"/>
      <c r="F26" s="154"/>
      <c r="G26" s="154"/>
      <c r="H26" s="151" t="s">
        <v>290</v>
      </c>
      <c r="I26" s="148" t="s">
        <v>133</v>
      </c>
      <c r="J26" s="54" t="s">
        <v>259</v>
      </c>
      <c r="K26" s="200">
        <v>1100</v>
      </c>
      <c r="L26" s="54">
        <v>543</v>
      </c>
      <c r="M26" s="26">
        <v>543</v>
      </c>
      <c r="N26" s="26">
        <v>730</v>
      </c>
      <c r="O26" s="26">
        <v>730</v>
      </c>
      <c r="P26" s="50">
        <f t="shared" si="0"/>
        <v>1</v>
      </c>
      <c r="Q26" s="26">
        <f t="shared" si="3"/>
        <v>730</v>
      </c>
      <c r="R26" s="50">
        <f t="shared" si="1"/>
        <v>0.66363636363636369</v>
      </c>
      <c r="S26" s="133">
        <v>915</v>
      </c>
      <c r="T26" s="133">
        <f>Q26+185</f>
        <v>915</v>
      </c>
      <c r="U26" s="193">
        <f>T26/S26</f>
        <v>1</v>
      </c>
      <c r="V26" s="133">
        <f>T26</f>
        <v>915</v>
      </c>
      <c r="W26" s="193">
        <f>V26/K26</f>
        <v>0.83181818181818179</v>
      </c>
      <c r="X26" s="188" t="s">
        <v>414</v>
      </c>
      <c r="Y26" s="31">
        <v>1100</v>
      </c>
    </row>
    <row r="27" spans="1:29" s="20" customFormat="1" ht="120" customHeight="1" x14ac:dyDescent="0.25">
      <c r="A27" s="183"/>
      <c r="B27" s="184"/>
      <c r="C27" s="154"/>
      <c r="D27" s="154">
        <v>2</v>
      </c>
      <c r="E27" s="156" t="s">
        <v>23</v>
      </c>
      <c r="F27" s="154">
        <v>2</v>
      </c>
      <c r="G27" s="154" t="s">
        <v>292</v>
      </c>
      <c r="H27" s="151" t="s">
        <v>293</v>
      </c>
      <c r="I27" s="148" t="s">
        <v>5</v>
      </c>
      <c r="J27" s="54">
        <v>8</v>
      </c>
      <c r="K27" s="200">
        <v>32</v>
      </c>
      <c r="L27" s="54">
        <v>16</v>
      </c>
      <c r="M27" s="26">
        <v>16</v>
      </c>
      <c r="N27" s="26">
        <v>24</v>
      </c>
      <c r="O27" s="26">
        <v>45</v>
      </c>
      <c r="P27" s="50">
        <f t="shared" si="0"/>
        <v>1.875</v>
      </c>
      <c r="Q27" s="26">
        <f t="shared" si="3"/>
        <v>45</v>
      </c>
      <c r="R27" s="50">
        <f t="shared" si="1"/>
        <v>1.40625</v>
      </c>
      <c r="S27" s="133">
        <v>29</v>
      </c>
      <c r="T27" s="133">
        <f>Q27+56</f>
        <v>101</v>
      </c>
      <c r="U27" s="193">
        <f>T27/S27</f>
        <v>3.4827586206896552</v>
      </c>
      <c r="V27" s="133">
        <f>T27</f>
        <v>101</v>
      </c>
      <c r="W27" s="193">
        <f>V27/K27</f>
        <v>3.15625</v>
      </c>
      <c r="X27" s="188" t="s">
        <v>418</v>
      </c>
      <c r="Y27" s="31">
        <v>32</v>
      </c>
    </row>
    <row r="28" spans="1:29" s="20" customFormat="1" ht="120" customHeight="1" x14ac:dyDescent="0.25">
      <c r="A28" s="183"/>
      <c r="B28" s="184"/>
      <c r="C28" s="154"/>
      <c r="D28" s="154"/>
      <c r="E28" s="156"/>
      <c r="F28" s="154"/>
      <c r="G28" s="154"/>
      <c r="H28" s="151" t="s">
        <v>24</v>
      </c>
      <c r="I28" s="148" t="s">
        <v>6</v>
      </c>
      <c r="J28" s="54">
        <v>2048</v>
      </c>
      <c r="K28" s="200">
        <v>14296</v>
      </c>
      <c r="L28" s="54">
        <v>4251</v>
      </c>
      <c r="M28" s="26">
        <v>4664</v>
      </c>
      <c r="N28" s="26">
        <v>6571</v>
      </c>
      <c r="O28" s="26">
        <v>7943</v>
      </c>
      <c r="P28" s="50">
        <f t="shared" si="0"/>
        <v>1.2087962258408158</v>
      </c>
      <c r="Q28" s="26">
        <f t="shared" si="3"/>
        <v>7943</v>
      </c>
      <c r="R28" s="50">
        <f t="shared" si="1"/>
        <v>0.55560996082820369</v>
      </c>
      <c r="S28" s="133">
        <v>11734</v>
      </c>
      <c r="T28" s="133">
        <v>13037</v>
      </c>
      <c r="U28" s="193">
        <f>(T28-J28)/(S28-J28)</f>
        <v>1.1345240553376006</v>
      </c>
      <c r="V28" s="133">
        <f>T28</f>
        <v>13037</v>
      </c>
      <c r="W28" s="193">
        <f>(V28-J28)/(K28-J28)</f>
        <v>0.89720770738079691</v>
      </c>
      <c r="X28" s="205" t="s">
        <v>432</v>
      </c>
      <c r="Y28" s="31">
        <v>14296</v>
      </c>
    </row>
    <row r="29" spans="1:29" s="20" customFormat="1" ht="120" customHeight="1" x14ac:dyDescent="0.25">
      <c r="A29" s="183"/>
      <c r="B29" s="184"/>
      <c r="C29" s="154"/>
      <c r="D29" s="154"/>
      <c r="E29" s="156"/>
      <c r="F29" s="154"/>
      <c r="G29" s="154"/>
      <c r="H29" s="151" t="s">
        <v>295</v>
      </c>
      <c r="I29" s="148" t="s">
        <v>6</v>
      </c>
      <c r="J29" s="54">
        <v>162140</v>
      </c>
      <c r="K29" s="200">
        <v>251000</v>
      </c>
      <c r="L29" s="54">
        <v>201000</v>
      </c>
      <c r="M29" s="26">
        <v>187566</v>
      </c>
      <c r="N29" s="26">
        <v>211000</v>
      </c>
      <c r="O29" s="26">
        <v>212695</v>
      </c>
      <c r="P29" s="50">
        <f t="shared" si="0"/>
        <v>1.0080331753554503</v>
      </c>
      <c r="Q29" s="26">
        <f t="shared" si="3"/>
        <v>212695</v>
      </c>
      <c r="R29" s="50">
        <f t="shared" si="1"/>
        <v>0.84739043824701199</v>
      </c>
      <c r="S29" s="133">
        <v>231000</v>
      </c>
      <c r="T29" s="133">
        <v>243825</v>
      </c>
      <c r="U29" s="193">
        <f>(T29-J29)/(S29-J29)</f>
        <v>1.1862474586116758</v>
      </c>
      <c r="V29" s="133">
        <f>T29</f>
        <v>243825</v>
      </c>
      <c r="W29" s="193">
        <f>(V29-J29)/(K29-J29)</f>
        <v>0.9192550078775602</v>
      </c>
      <c r="X29" s="205" t="s">
        <v>404</v>
      </c>
      <c r="Y29" s="31">
        <v>251000</v>
      </c>
      <c r="Z29" s="120"/>
      <c r="AA29" s="120"/>
      <c r="AB29" s="120"/>
      <c r="AC29" s="120"/>
    </row>
    <row r="30" spans="1:29" s="20" customFormat="1" ht="120" customHeight="1" x14ac:dyDescent="0.25">
      <c r="A30" s="183"/>
      <c r="B30" s="184"/>
      <c r="C30" s="154"/>
      <c r="D30" s="154"/>
      <c r="E30" s="156"/>
      <c r="F30" s="154"/>
      <c r="G30" s="154"/>
      <c r="H30" s="151" t="s">
        <v>296</v>
      </c>
      <c r="I30" s="148" t="s">
        <v>382</v>
      </c>
      <c r="J30" s="148">
        <v>217</v>
      </c>
      <c r="K30" s="153">
        <v>317</v>
      </c>
      <c r="L30" s="148">
        <v>4</v>
      </c>
      <c r="M30" s="18">
        <v>16</v>
      </c>
      <c r="N30" s="18">
        <v>76</v>
      </c>
      <c r="O30" s="18">
        <v>76</v>
      </c>
      <c r="P30" s="50">
        <f t="shared" si="0"/>
        <v>1</v>
      </c>
      <c r="Q30" s="220">
        <f t="shared" si="3"/>
        <v>76</v>
      </c>
      <c r="R30" s="50">
        <f t="shared" si="1"/>
        <v>0.23974763406940064</v>
      </c>
      <c r="S30" s="132">
        <v>150</v>
      </c>
      <c r="T30" s="133">
        <f>+Q30+167</f>
        <v>243</v>
      </c>
      <c r="U30" s="193">
        <f>T30/S30</f>
        <v>1.62</v>
      </c>
      <c r="V30" s="133">
        <f>T30</f>
        <v>243</v>
      </c>
      <c r="W30" s="193">
        <f>V30/K30</f>
        <v>0.7665615141955836</v>
      </c>
      <c r="X30" s="188" t="s">
        <v>467</v>
      </c>
      <c r="Y30" s="19">
        <v>317</v>
      </c>
      <c r="Z30" s="125"/>
    </row>
    <row r="31" spans="1:29" s="20" customFormat="1" ht="120" customHeight="1" x14ac:dyDescent="0.25">
      <c r="A31" s="183"/>
      <c r="B31" s="184"/>
      <c r="C31" s="154"/>
      <c r="D31" s="154"/>
      <c r="E31" s="156"/>
      <c r="F31" s="154"/>
      <c r="G31" s="154"/>
      <c r="H31" s="151" t="s">
        <v>27</v>
      </c>
      <c r="I31" s="148" t="s">
        <v>382</v>
      </c>
      <c r="J31" s="148" t="s">
        <v>279</v>
      </c>
      <c r="K31" s="153">
        <v>41</v>
      </c>
      <c r="L31" s="148">
        <v>10</v>
      </c>
      <c r="M31" s="18">
        <v>10</v>
      </c>
      <c r="N31" s="18">
        <v>20</v>
      </c>
      <c r="O31" s="18">
        <v>20</v>
      </c>
      <c r="P31" s="50">
        <f t="shared" si="0"/>
        <v>1</v>
      </c>
      <c r="Q31" s="220">
        <f t="shared" si="3"/>
        <v>20</v>
      </c>
      <c r="R31" s="50">
        <f t="shared" si="1"/>
        <v>0.48780487804878048</v>
      </c>
      <c r="S31" s="132">
        <v>41</v>
      </c>
      <c r="T31" s="133">
        <f>Q31+21</f>
        <v>41</v>
      </c>
      <c r="U31" s="193">
        <f>T31/S31</f>
        <v>1</v>
      </c>
      <c r="V31" s="133">
        <f>T31</f>
        <v>41</v>
      </c>
      <c r="W31" s="193">
        <f>V31/K31</f>
        <v>1</v>
      </c>
      <c r="X31" s="188" t="s">
        <v>468</v>
      </c>
      <c r="Y31" s="19">
        <v>41</v>
      </c>
    </row>
    <row r="32" spans="1:29" s="20" customFormat="1" ht="120" customHeight="1" x14ac:dyDescent="0.25">
      <c r="A32" s="183"/>
      <c r="B32" s="184"/>
      <c r="C32" s="154"/>
      <c r="D32" s="154"/>
      <c r="E32" s="156"/>
      <c r="F32" s="154"/>
      <c r="G32" s="154"/>
      <c r="H32" s="151" t="s">
        <v>376</v>
      </c>
      <c r="I32" s="148" t="s">
        <v>12</v>
      </c>
      <c r="J32" s="148" t="s">
        <v>279</v>
      </c>
      <c r="K32" s="153">
        <v>1</v>
      </c>
      <c r="L32" s="148">
        <v>1</v>
      </c>
      <c r="M32" s="18">
        <v>1</v>
      </c>
      <c r="N32" s="18">
        <v>0</v>
      </c>
      <c r="O32" s="18">
        <v>0</v>
      </c>
      <c r="P32" s="50" t="s">
        <v>259</v>
      </c>
      <c r="Q32" s="220">
        <f>M32</f>
        <v>1</v>
      </c>
      <c r="R32" s="50">
        <f t="shared" si="1"/>
        <v>1</v>
      </c>
      <c r="S32" s="132">
        <v>0</v>
      </c>
      <c r="T32" s="133" t="s">
        <v>259</v>
      </c>
      <c r="U32" s="193">
        <f>R32</f>
        <v>1</v>
      </c>
      <c r="V32" s="196">
        <f>Q32</f>
        <v>1</v>
      </c>
      <c r="W32" s="193">
        <f>V32/K32</f>
        <v>1</v>
      </c>
      <c r="X32" s="188" t="s">
        <v>401</v>
      </c>
      <c r="Y32" s="19">
        <v>0</v>
      </c>
    </row>
    <row r="33" spans="1:26" s="20" customFormat="1" ht="120" customHeight="1" x14ac:dyDescent="0.25">
      <c r="A33" s="183"/>
      <c r="B33" s="184"/>
      <c r="C33" s="154"/>
      <c r="D33" s="148">
        <v>3</v>
      </c>
      <c r="E33" s="151" t="s">
        <v>29</v>
      </c>
      <c r="F33" s="148">
        <v>3</v>
      </c>
      <c r="G33" s="148" t="s">
        <v>300</v>
      </c>
      <c r="H33" s="151" t="s">
        <v>30</v>
      </c>
      <c r="I33" s="148" t="s">
        <v>382</v>
      </c>
      <c r="J33" s="54">
        <v>1100000</v>
      </c>
      <c r="K33" s="200">
        <v>5700000</v>
      </c>
      <c r="L33" s="54">
        <v>2000000</v>
      </c>
      <c r="M33" s="26">
        <v>2211031</v>
      </c>
      <c r="N33" s="26">
        <v>3800000</v>
      </c>
      <c r="O33" s="26">
        <v>3836449</v>
      </c>
      <c r="P33" s="50">
        <f t="shared" si="0"/>
        <v>1.0095918421052632</v>
      </c>
      <c r="Q33" s="26">
        <f>O33</f>
        <v>3836449</v>
      </c>
      <c r="R33" s="50">
        <f t="shared" si="1"/>
        <v>0.67306122807017543</v>
      </c>
      <c r="S33" s="133">
        <v>4700000</v>
      </c>
      <c r="T33" s="133">
        <v>4705915</v>
      </c>
      <c r="U33" s="193">
        <f>T33/S33</f>
        <v>1.0012585106382978</v>
      </c>
      <c r="V33" s="133">
        <f>T33</f>
        <v>4705915</v>
      </c>
      <c r="W33" s="193">
        <f>V33/K33</f>
        <v>0.82559912280701753</v>
      </c>
      <c r="X33" s="188" t="s">
        <v>431</v>
      </c>
      <c r="Y33" s="31">
        <v>5700000</v>
      </c>
    </row>
    <row r="34" spans="1:26" s="20" customFormat="1" ht="120" customHeight="1" x14ac:dyDescent="0.25">
      <c r="A34" s="183"/>
      <c r="B34" s="184"/>
      <c r="C34" s="154"/>
      <c r="D34" s="154">
        <v>4</v>
      </c>
      <c r="E34" s="155" t="s">
        <v>31</v>
      </c>
      <c r="F34" s="154">
        <v>4</v>
      </c>
      <c r="G34" s="154" t="s">
        <v>302</v>
      </c>
      <c r="H34" s="151" t="s">
        <v>132</v>
      </c>
      <c r="I34" s="148" t="s">
        <v>382</v>
      </c>
      <c r="J34" s="54" t="s">
        <v>259</v>
      </c>
      <c r="K34" s="200">
        <v>1000</v>
      </c>
      <c r="L34" s="148">
        <v>250</v>
      </c>
      <c r="M34" s="18">
        <v>256</v>
      </c>
      <c r="N34" s="18">
        <v>250</v>
      </c>
      <c r="O34" s="18">
        <v>377</v>
      </c>
      <c r="P34" s="50">
        <f t="shared" si="0"/>
        <v>1.508</v>
      </c>
      <c r="Q34" s="220">
        <f>O34+M34</f>
        <v>633</v>
      </c>
      <c r="R34" s="50">
        <f t="shared" si="1"/>
        <v>0.63300000000000001</v>
      </c>
      <c r="S34" s="132">
        <v>250</v>
      </c>
      <c r="T34" s="133">
        <v>308</v>
      </c>
      <c r="U34" s="193">
        <f>T34/S34</f>
        <v>1.232</v>
      </c>
      <c r="V34" s="133">
        <f>T34+Q34</f>
        <v>941</v>
      </c>
      <c r="W34" s="193">
        <f>V34/K34</f>
        <v>0.94099999999999995</v>
      </c>
      <c r="X34" s="205" t="s">
        <v>469</v>
      </c>
      <c r="Y34" s="19">
        <v>250</v>
      </c>
    </row>
    <row r="35" spans="1:26" s="20" customFormat="1" ht="120" customHeight="1" x14ac:dyDescent="0.25">
      <c r="A35" s="183"/>
      <c r="B35" s="184"/>
      <c r="C35" s="154"/>
      <c r="D35" s="154"/>
      <c r="E35" s="155"/>
      <c r="F35" s="154"/>
      <c r="G35" s="154"/>
      <c r="H35" s="151" t="s">
        <v>303</v>
      </c>
      <c r="I35" s="148" t="s">
        <v>32</v>
      </c>
      <c r="J35" s="54">
        <v>40</v>
      </c>
      <c r="K35" s="200">
        <v>200</v>
      </c>
      <c r="L35" s="54">
        <v>80</v>
      </c>
      <c r="M35" s="26">
        <v>104</v>
      </c>
      <c r="N35" s="26">
        <v>120</v>
      </c>
      <c r="O35" s="26">
        <v>125</v>
      </c>
      <c r="P35" s="50">
        <f t="shared" si="0"/>
        <v>1.0416666666666667</v>
      </c>
      <c r="Q35" s="26">
        <f t="shared" ref="Q35:Q40" si="5">O35</f>
        <v>125</v>
      </c>
      <c r="R35" s="50">
        <f t="shared" si="1"/>
        <v>0.625</v>
      </c>
      <c r="S35" s="200">
        <v>160</v>
      </c>
      <c r="T35" s="133">
        <f>Q35+97</f>
        <v>222</v>
      </c>
      <c r="U35" s="193">
        <f>T35/S35</f>
        <v>1.3875</v>
      </c>
      <c r="V35" s="133">
        <f>T35</f>
        <v>222</v>
      </c>
      <c r="W35" s="193">
        <f>V35/K35</f>
        <v>1.1100000000000001</v>
      </c>
      <c r="X35" s="188" t="s">
        <v>455</v>
      </c>
      <c r="Y35" s="31">
        <v>200</v>
      </c>
      <c r="Z35" s="120"/>
    </row>
    <row r="36" spans="1:26" s="20" customFormat="1" ht="120" customHeight="1" x14ac:dyDescent="0.25">
      <c r="A36" s="183"/>
      <c r="B36" s="184"/>
      <c r="C36" s="154"/>
      <c r="D36" s="154"/>
      <c r="E36" s="155"/>
      <c r="F36" s="154"/>
      <c r="G36" s="154"/>
      <c r="H36" s="151" t="s">
        <v>304</v>
      </c>
      <c r="I36" s="148" t="s">
        <v>87</v>
      </c>
      <c r="J36" s="54">
        <v>130</v>
      </c>
      <c r="K36" s="200">
        <v>530</v>
      </c>
      <c r="L36" s="148">
        <v>230</v>
      </c>
      <c r="M36" s="18">
        <v>263</v>
      </c>
      <c r="N36" s="18">
        <v>330</v>
      </c>
      <c r="O36" s="18">
        <v>364</v>
      </c>
      <c r="P36" s="50">
        <f t="shared" si="0"/>
        <v>1.103030303030303</v>
      </c>
      <c r="Q36" s="220">
        <f t="shared" si="5"/>
        <v>364</v>
      </c>
      <c r="R36" s="50">
        <f t="shared" si="1"/>
        <v>0.68679245283018864</v>
      </c>
      <c r="S36" s="132">
        <v>430</v>
      </c>
      <c r="T36" s="133">
        <f>Q36+125</f>
        <v>489</v>
      </c>
      <c r="U36" s="193">
        <f>T36/S36</f>
        <v>1.1372093023255814</v>
      </c>
      <c r="V36" s="133">
        <f>T36</f>
        <v>489</v>
      </c>
      <c r="W36" s="193">
        <f>V36/K36</f>
        <v>0.92264150943396228</v>
      </c>
      <c r="X36" s="188" t="s">
        <v>470</v>
      </c>
      <c r="Y36" s="19">
        <v>530</v>
      </c>
    </row>
    <row r="37" spans="1:26" s="20" customFormat="1" ht="120" customHeight="1" x14ac:dyDescent="0.25">
      <c r="A37" s="172">
        <v>4</v>
      </c>
      <c r="B37" s="154" t="s">
        <v>34</v>
      </c>
      <c r="C37" s="154" t="s">
        <v>256</v>
      </c>
      <c r="D37" s="148">
        <v>1</v>
      </c>
      <c r="E37" s="148" t="s">
        <v>306</v>
      </c>
      <c r="F37" s="148">
        <v>1</v>
      </c>
      <c r="G37" s="148" t="s">
        <v>281</v>
      </c>
      <c r="H37" s="151" t="s">
        <v>35</v>
      </c>
      <c r="I37" s="148" t="s">
        <v>3</v>
      </c>
      <c r="J37" s="148" t="s">
        <v>279</v>
      </c>
      <c r="K37" s="153">
        <v>6</v>
      </c>
      <c r="L37" s="148">
        <v>3</v>
      </c>
      <c r="M37" s="18">
        <v>2</v>
      </c>
      <c r="N37" s="18">
        <v>5</v>
      </c>
      <c r="O37" s="18">
        <v>5</v>
      </c>
      <c r="P37" s="50">
        <f t="shared" si="0"/>
        <v>1</v>
      </c>
      <c r="Q37" s="220">
        <f t="shared" si="5"/>
        <v>5</v>
      </c>
      <c r="R37" s="50">
        <f t="shared" si="1"/>
        <v>0.83333333333333337</v>
      </c>
      <c r="S37" s="132">
        <v>6</v>
      </c>
      <c r="T37" s="133">
        <v>6</v>
      </c>
      <c r="U37" s="193">
        <f>T37/S37</f>
        <v>1</v>
      </c>
      <c r="V37" s="133">
        <f>T37</f>
        <v>6</v>
      </c>
      <c r="W37" s="193">
        <f>V37/K37</f>
        <v>1</v>
      </c>
      <c r="X37" s="188" t="s">
        <v>471</v>
      </c>
      <c r="Y37" s="19">
        <v>6</v>
      </c>
    </row>
    <row r="38" spans="1:26" s="20" customFormat="1" ht="120" customHeight="1" x14ac:dyDescent="0.25">
      <c r="A38" s="172"/>
      <c r="B38" s="154"/>
      <c r="C38" s="154"/>
      <c r="D38" s="154">
        <v>2</v>
      </c>
      <c r="E38" s="155" t="s">
        <v>308</v>
      </c>
      <c r="F38" s="154">
        <v>2</v>
      </c>
      <c r="G38" s="148" t="s">
        <v>309</v>
      </c>
      <c r="H38" s="151" t="s">
        <v>37</v>
      </c>
      <c r="I38" s="148" t="s">
        <v>36</v>
      </c>
      <c r="J38" s="148" t="s">
        <v>260</v>
      </c>
      <c r="K38" s="206">
        <v>40000000000</v>
      </c>
      <c r="L38" s="56">
        <v>10000000000</v>
      </c>
      <c r="M38" s="32">
        <v>11359904293</v>
      </c>
      <c r="N38" s="32">
        <v>20000000000</v>
      </c>
      <c r="O38" s="32">
        <v>21607789924</v>
      </c>
      <c r="P38" s="50">
        <f t="shared" si="0"/>
        <v>1.0803894962</v>
      </c>
      <c r="Q38" s="32">
        <f t="shared" si="5"/>
        <v>21607789924</v>
      </c>
      <c r="R38" s="50">
        <f t="shared" si="1"/>
        <v>0.54019474810000001</v>
      </c>
      <c r="S38" s="207">
        <v>30000000000</v>
      </c>
      <c r="T38" s="133">
        <f>Q38+10454886251</f>
        <v>32062676175</v>
      </c>
      <c r="U38" s="193">
        <f>T38/S38</f>
        <v>1.0687558724999999</v>
      </c>
      <c r="V38" s="133">
        <f>T38</f>
        <v>32062676175</v>
      </c>
      <c r="W38" s="193">
        <f>V38/K38</f>
        <v>0.801566904375</v>
      </c>
      <c r="X38" s="190" t="s">
        <v>472</v>
      </c>
      <c r="Y38" s="33">
        <v>40000000000</v>
      </c>
    </row>
    <row r="39" spans="1:26" s="20" customFormat="1" ht="120" customHeight="1" x14ac:dyDescent="0.25">
      <c r="A39" s="172"/>
      <c r="B39" s="154"/>
      <c r="C39" s="154"/>
      <c r="D39" s="154"/>
      <c r="E39" s="155"/>
      <c r="F39" s="154"/>
      <c r="G39" s="148" t="s">
        <v>311</v>
      </c>
      <c r="H39" s="151" t="s">
        <v>312</v>
      </c>
      <c r="I39" s="148" t="s">
        <v>10</v>
      </c>
      <c r="J39" s="148">
        <v>20</v>
      </c>
      <c r="K39" s="153">
        <v>200</v>
      </c>
      <c r="L39" s="56">
        <v>70</v>
      </c>
      <c r="M39" s="32">
        <v>86</v>
      </c>
      <c r="N39" s="32">
        <v>100</v>
      </c>
      <c r="O39" s="32">
        <v>100</v>
      </c>
      <c r="P39" s="50">
        <f t="shared" si="0"/>
        <v>1</v>
      </c>
      <c r="Q39" s="32">
        <f t="shared" si="5"/>
        <v>100</v>
      </c>
      <c r="R39" s="50">
        <f t="shared" si="1"/>
        <v>0.5</v>
      </c>
      <c r="S39" s="207">
        <v>150</v>
      </c>
      <c r="T39" s="133">
        <v>153</v>
      </c>
      <c r="U39" s="193">
        <f>T39/S39</f>
        <v>1.02</v>
      </c>
      <c r="V39" s="133">
        <f>T39</f>
        <v>153</v>
      </c>
      <c r="W39" s="193">
        <f>V39/K39</f>
        <v>0.76500000000000001</v>
      </c>
      <c r="X39" s="190" t="s">
        <v>454</v>
      </c>
      <c r="Y39" s="33">
        <v>200</v>
      </c>
    </row>
    <row r="40" spans="1:26" s="20" customFormat="1" ht="120" customHeight="1" x14ac:dyDescent="0.25">
      <c r="A40" s="172">
        <v>5</v>
      </c>
      <c r="B40" s="154" t="s">
        <v>38</v>
      </c>
      <c r="C40" s="154" t="s">
        <v>256</v>
      </c>
      <c r="D40" s="154">
        <v>1</v>
      </c>
      <c r="E40" s="155" t="s">
        <v>39</v>
      </c>
      <c r="F40" s="154">
        <v>1</v>
      </c>
      <c r="G40" s="154" t="s">
        <v>313</v>
      </c>
      <c r="H40" s="151" t="s">
        <v>314</v>
      </c>
      <c r="I40" s="148" t="s">
        <v>140</v>
      </c>
      <c r="J40" s="148">
        <v>59</v>
      </c>
      <c r="K40" s="153">
        <v>133</v>
      </c>
      <c r="L40" s="148">
        <v>81</v>
      </c>
      <c r="M40" s="18">
        <v>81</v>
      </c>
      <c r="N40" s="18">
        <v>98</v>
      </c>
      <c r="O40" s="18">
        <v>97</v>
      </c>
      <c r="P40" s="50">
        <f t="shared" si="0"/>
        <v>0.98979591836734693</v>
      </c>
      <c r="Q40" s="220">
        <f t="shared" si="5"/>
        <v>97</v>
      </c>
      <c r="R40" s="50">
        <f t="shared" si="1"/>
        <v>0.72932330827067671</v>
      </c>
      <c r="S40" s="132">
        <v>115</v>
      </c>
      <c r="T40" s="133">
        <v>119</v>
      </c>
      <c r="U40" s="193">
        <f>(T40-J40)/(S40-J40)</f>
        <v>1.0714285714285714</v>
      </c>
      <c r="V40" s="133">
        <f>T40</f>
        <v>119</v>
      </c>
      <c r="W40" s="193">
        <f>(V40-J40)/(K40-J40)</f>
        <v>0.81081081081081086</v>
      </c>
      <c r="X40" s="205" t="s">
        <v>433</v>
      </c>
      <c r="Y40" s="19">
        <v>133</v>
      </c>
    </row>
    <row r="41" spans="1:26" s="20" customFormat="1" ht="120" customHeight="1" x14ac:dyDescent="0.25">
      <c r="A41" s="172"/>
      <c r="B41" s="154"/>
      <c r="C41" s="154"/>
      <c r="D41" s="154"/>
      <c r="E41" s="155"/>
      <c r="F41" s="154"/>
      <c r="G41" s="154"/>
      <c r="H41" s="151" t="s">
        <v>374</v>
      </c>
      <c r="I41" s="148" t="s">
        <v>142</v>
      </c>
      <c r="J41" s="148" t="s">
        <v>259</v>
      </c>
      <c r="K41" s="153">
        <v>1</v>
      </c>
      <c r="L41" s="148" t="s">
        <v>260</v>
      </c>
      <c r="M41" s="18" t="s">
        <v>259</v>
      </c>
      <c r="N41" s="18" t="s">
        <v>260</v>
      </c>
      <c r="O41" s="18" t="s">
        <v>259</v>
      </c>
      <c r="P41" s="50" t="s">
        <v>259</v>
      </c>
      <c r="Q41" s="50" t="s">
        <v>259</v>
      </c>
      <c r="R41" s="50" t="s">
        <v>259</v>
      </c>
      <c r="S41" s="132" t="s">
        <v>260</v>
      </c>
      <c r="T41" s="133" t="s">
        <v>259</v>
      </c>
      <c r="U41" s="193" t="s">
        <v>259</v>
      </c>
      <c r="V41" s="193" t="s">
        <v>259</v>
      </c>
      <c r="W41" s="193" t="s">
        <v>259</v>
      </c>
      <c r="X41" s="188" t="s">
        <v>434</v>
      </c>
      <c r="Y41" s="19">
        <v>1</v>
      </c>
    </row>
    <row r="42" spans="1:26" s="20" customFormat="1" ht="120" customHeight="1" x14ac:dyDescent="0.25">
      <c r="A42" s="172"/>
      <c r="B42" s="154"/>
      <c r="C42" s="154"/>
      <c r="D42" s="154"/>
      <c r="E42" s="155"/>
      <c r="F42" s="154"/>
      <c r="G42" s="154"/>
      <c r="H42" s="151" t="s">
        <v>40</v>
      </c>
      <c r="I42" s="148" t="s">
        <v>142</v>
      </c>
      <c r="J42" s="148" t="s">
        <v>317</v>
      </c>
      <c r="K42" s="153">
        <v>328</v>
      </c>
      <c r="L42" s="148">
        <v>82</v>
      </c>
      <c r="M42" s="18">
        <v>82</v>
      </c>
      <c r="N42" s="18">
        <v>164</v>
      </c>
      <c r="O42" s="18">
        <v>164</v>
      </c>
      <c r="P42" s="50">
        <f t="shared" si="0"/>
        <v>1</v>
      </c>
      <c r="Q42" s="220">
        <f>O42</f>
        <v>164</v>
      </c>
      <c r="R42" s="50">
        <f t="shared" ref="R42:R76" si="6">Q42/K42</f>
        <v>0.5</v>
      </c>
      <c r="S42" s="132">
        <v>246</v>
      </c>
      <c r="T42" s="133">
        <f>Q42+82</f>
        <v>246</v>
      </c>
      <c r="U42" s="193">
        <f>T42/S42</f>
        <v>1</v>
      </c>
      <c r="V42" s="133">
        <f>T42</f>
        <v>246</v>
      </c>
      <c r="W42" s="193">
        <f>V42/K42</f>
        <v>0.75</v>
      </c>
      <c r="X42" s="188" t="s">
        <v>435</v>
      </c>
      <c r="Y42" s="19">
        <v>328</v>
      </c>
    </row>
    <row r="43" spans="1:26" s="20" customFormat="1" ht="120" customHeight="1" x14ac:dyDescent="0.25">
      <c r="A43" s="172"/>
      <c r="B43" s="154"/>
      <c r="C43" s="154"/>
      <c r="D43" s="154">
        <v>2</v>
      </c>
      <c r="E43" s="156" t="s">
        <v>318</v>
      </c>
      <c r="F43" s="154">
        <v>2</v>
      </c>
      <c r="G43" s="154" t="s">
        <v>319</v>
      </c>
      <c r="H43" s="151" t="s">
        <v>42</v>
      </c>
      <c r="I43" s="148" t="s">
        <v>6</v>
      </c>
      <c r="J43" s="148" t="s">
        <v>260</v>
      </c>
      <c r="K43" s="153">
        <v>4</v>
      </c>
      <c r="L43" s="148">
        <v>1</v>
      </c>
      <c r="M43" s="18">
        <v>1</v>
      </c>
      <c r="N43" s="18">
        <v>2</v>
      </c>
      <c r="O43" s="18">
        <v>2</v>
      </c>
      <c r="P43" s="50">
        <f t="shared" si="0"/>
        <v>1</v>
      </c>
      <c r="Q43" s="220">
        <f>O43</f>
        <v>2</v>
      </c>
      <c r="R43" s="50">
        <f t="shared" si="6"/>
        <v>0.5</v>
      </c>
      <c r="S43" s="132">
        <v>3</v>
      </c>
      <c r="T43" s="133">
        <f>Q43+1</f>
        <v>3</v>
      </c>
      <c r="U43" s="193">
        <f>T43/S43</f>
        <v>1</v>
      </c>
      <c r="V43" s="133">
        <f>T43</f>
        <v>3</v>
      </c>
      <c r="W43" s="193">
        <f>V43/K43</f>
        <v>0.75</v>
      </c>
      <c r="X43" s="188" t="s">
        <v>436</v>
      </c>
      <c r="Y43" s="19">
        <v>4</v>
      </c>
    </row>
    <row r="44" spans="1:26" s="20" customFormat="1" ht="120" customHeight="1" x14ac:dyDescent="0.25">
      <c r="A44" s="172"/>
      <c r="B44" s="154"/>
      <c r="C44" s="154"/>
      <c r="D44" s="154"/>
      <c r="E44" s="156"/>
      <c r="F44" s="154"/>
      <c r="G44" s="154"/>
      <c r="H44" s="151" t="s">
        <v>380</v>
      </c>
      <c r="I44" s="148" t="s">
        <v>6</v>
      </c>
      <c r="J44" s="54">
        <v>300</v>
      </c>
      <c r="K44" s="200">
        <v>1301</v>
      </c>
      <c r="L44" s="148">
        <v>100</v>
      </c>
      <c r="M44" s="18">
        <v>100</v>
      </c>
      <c r="N44" s="18">
        <v>240</v>
      </c>
      <c r="O44" s="18">
        <v>268</v>
      </c>
      <c r="P44" s="50">
        <f t="shared" si="0"/>
        <v>1.1166666666666667</v>
      </c>
      <c r="Q44" s="220">
        <f>O44</f>
        <v>268</v>
      </c>
      <c r="R44" s="50">
        <f t="shared" si="6"/>
        <v>0.20599538816295157</v>
      </c>
      <c r="S44" s="132">
        <v>742</v>
      </c>
      <c r="T44" s="133">
        <f>Q44+354</f>
        <v>622</v>
      </c>
      <c r="U44" s="193">
        <f>T44/S44</f>
        <v>0.83827493261455521</v>
      </c>
      <c r="V44" s="133">
        <f>T44</f>
        <v>622</v>
      </c>
      <c r="W44" s="193">
        <f>V44/K44</f>
        <v>0.47809377401998465</v>
      </c>
      <c r="X44" s="188" t="s">
        <v>457</v>
      </c>
      <c r="Y44" s="19">
        <v>1301</v>
      </c>
    </row>
    <row r="45" spans="1:26" s="20" customFormat="1" ht="120" customHeight="1" x14ac:dyDescent="0.25">
      <c r="A45" s="172">
        <v>6</v>
      </c>
      <c r="B45" s="154" t="s">
        <v>323</v>
      </c>
      <c r="C45" s="154" t="s">
        <v>294</v>
      </c>
      <c r="D45" s="154">
        <v>1</v>
      </c>
      <c r="E45" s="155" t="s">
        <v>44</v>
      </c>
      <c r="F45" s="154">
        <v>1</v>
      </c>
      <c r="G45" s="154" t="s">
        <v>294</v>
      </c>
      <c r="H45" s="151" t="s">
        <v>45</v>
      </c>
      <c r="I45" s="53" t="s">
        <v>5</v>
      </c>
      <c r="J45" s="148">
        <v>10</v>
      </c>
      <c r="K45" s="153">
        <v>14</v>
      </c>
      <c r="L45" s="148">
        <v>11</v>
      </c>
      <c r="M45" s="18">
        <v>11</v>
      </c>
      <c r="N45" s="18">
        <v>12</v>
      </c>
      <c r="O45" s="18">
        <v>12</v>
      </c>
      <c r="P45" s="50">
        <f t="shared" si="0"/>
        <v>1</v>
      </c>
      <c r="Q45" s="220">
        <f>O45</f>
        <v>12</v>
      </c>
      <c r="R45" s="50">
        <f t="shared" si="6"/>
        <v>0.8571428571428571</v>
      </c>
      <c r="S45" s="132">
        <v>13</v>
      </c>
      <c r="T45" s="133">
        <v>12</v>
      </c>
      <c r="U45" s="193">
        <f>(T45-J45)/(S45-J45)</f>
        <v>0.66666666666666663</v>
      </c>
      <c r="V45" s="133">
        <v>12</v>
      </c>
      <c r="W45" s="193">
        <f>(V45-J45)/(K45-J45)</f>
        <v>0.5</v>
      </c>
      <c r="X45" s="205" t="s">
        <v>406</v>
      </c>
      <c r="Y45" s="19">
        <v>14</v>
      </c>
    </row>
    <row r="46" spans="1:26" s="20" customFormat="1" ht="120" customHeight="1" x14ac:dyDescent="0.25">
      <c r="A46" s="172"/>
      <c r="B46" s="154"/>
      <c r="C46" s="154"/>
      <c r="D46" s="154"/>
      <c r="E46" s="155"/>
      <c r="F46" s="154"/>
      <c r="G46" s="154"/>
      <c r="H46" s="151" t="s">
        <v>46</v>
      </c>
      <c r="I46" s="53" t="s">
        <v>5</v>
      </c>
      <c r="J46" s="148" t="s">
        <v>259</v>
      </c>
      <c r="K46" s="153">
        <v>200</v>
      </c>
      <c r="L46" s="148">
        <v>21</v>
      </c>
      <c r="M46" s="18">
        <v>21</v>
      </c>
      <c r="N46" s="18">
        <v>57</v>
      </c>
      <c r="O46" s="18">
        <v>57</v>
      </c>
      <c r="P46" s="50">
        <f t="shared" si="0"/>
        <v>1</v>
      </c>
      <c r="Q46" s="220">
        <f>O46+M46</f>
        <v>78</v>
      </c>
      <c r="R46" s="50">
        <f t="shared" si="6"/>
        <v>0.39</v>
      </c>
      <c r="S46" s="132">
        <v>73</v>
      </c>
      <c r="T46" s="133">
        <v>131</v>
      </c>
      <c r="U46" s="193">
        <f>T46/S46</f>
        <v>1.7945205479452055</v>
      </c>
      <c r="V46" s="133">
        <v>209</v>
      </c>
      <c r="W46" s="193">
        <f>V46/K46</f>
        <v>1.0449999999999999</v>
      </c>
      <c r="X46" s="205" t="s">
        <v>473</v>
      </c>
      <c r="Y46" s="19">
        <v>49</v>
      </c>
    </row>
    <row r="47" spans="1:26" s="20" customFormat="1" ht="120" customHeight="1" x14ac:dyDescent="0.25">
      <c r="A47" s="172"/>
      <c r="B47" s="154"/>
      <c r="C47" s="154"/>
      <c r="D47" s="154">
        <v>2</v>
      </c>
      <c r="E47" s="155" t="s">
        <v>47</v>
      </c>
      <c r="F47" s="154">
        <v>2</v>
      </c>
      <c r="G47" s="154" t="s">
        <v>324</v>
      </c>
      <c r="H47" s="151" t="s">
        <v>325</v>
      </c>
      <c r="I47" s="53" t="s">
        <v>5</v>
      </c>
      <c r="J47" s="148">
        <v>5</v>
      </c>
      <c r="K47" s="153">
        <v>8</v>
      </c>
      <c r="L47" s="148">
        <v>6</v>
      </c>
      <c r="M47" s="18">
        <v>6</v>
      </c>
      <c r="N47" s="18">
        <v>6</v>
      </c>
      <c r="O47" s="18">
        <v>6</v>
      </c>
      <c r="P47" s="50">
        <f t="shared" si="0"/>
        <v>1</v>
      </c>
      <c r="Q47" s="220">
        <f>O47</f>
        <v>6</v>
      </c>
      <c r="R47" s="50">
        <f t="shared" si="6"/>
        <v>0.75</v>
      </c>
      <c r="S47" s="132">
        <v>7</v>
      </c>
      <c r="T47" s="133">
        <f>Q47+2</f>
        <v>8</v>
      </c>
      <c r="U47" s="193">
        <f t="shared" ref="U42:U49" si="7">T47/K47</f>
        <v>1</v>
      </c>
      <c r="V47" s="133">
        <v>8</v>
      </c>
      <c r="W47" s="193">
        <f>V47/K47</f>
        <v>1</v>
      </c>
      <c r="X47" s="188" t="s">
        <v>437</v>
      </c>
      <c r="Y47" s="19">
        <v>8</v>
      </c>
    </row>
    <row r="48" spans="1:26" s="20" customFormat="1" ht="120" customHeight="1" x14ac:dyDescent="0.25">
      <c r="A48" s="172"/>
      <c r="B48" s="154"/>
      <c r="C48" s="154"/>
      <c r="D48" s="154"/>
      <c r="E48" s="155"/>
      <c r="F48" s="154"/>
      <c r="G48" s="154"/>
      <c r="H48" s="151" t="s">
        <v>48</v>
      </c>
      <c r="I48" s="53" t="s">
        <v>5</v>
      </c>
      <c r="J48" s="148">
        <v>1141</v>
      </c>
      <c r="K48" s="153">
        <v>1161</v>
      </c>
      <c r="L48" s="148">
        <v>1145</v>
      </c>
      <c r="M48" s="18">
        <v>1145</v>
      </c>
      <c r="N48" s="18">
        <v>1152</v>
      </c>
      <c r="O48" s="18">
        <v>1153</v>
      </c>
      <c r="P48" s="50">
        <f t="shared" si="0"/>
        <v>1.0008680555555556</v>
      </c>
      <c r="Q48" s="220">
        <f>O48</f>
        <v>1153</v>
      </c>
      <c r="R48" s="50">
        <f t="shared" si="6"/>
        <v>0.99310938845822572</v>
      </c>
      <c r="S48" s="132">
        <v>1159</v>
      </c>
      <c r="T48" s="133">
        <f>Q48+7</f>
        <v>1160</v>
      </c>
      <c r="U48" s="193">
        <f>(T48-J48)/(S48-J48)</f>
        <v>1.0555555555555556</v>
      </c>
      <c r="V48" s="133">
        <f>T48</f>
        <v>1160</v>
      </c>
      <c r="W48" s="193">
        <f>(V48-J48)/(K48-J48)</f>
        <v>0.95</v>
      </c>
      <c r="X48" s="188" t="s">
        <v>458</v>
      </c>
      <c r="Y48" s="19">
        <v>1161</v>
      </c>
    </row>
    <row r="49" spans="1:25" s="20" customFormat="1" ht="120" customHeight="1" x14ac:dyDescent="0.25">
      <c r="A49" s="172"/>
      <c r="B49" s="154"/>
      <c r="C49" s="154"/>
      <c r="D49" s="154"/>
      <c r="E49" s="155"/>
      <c r="F49" s="154"/>
      <c r="G49" s="154"/>
      <c r="H49" s="151" t="s">
        <v>326</v>
      </c>
      <c r="I49" s="148" t="s">
        <v>6</v>
      </c>
      <c r="J49" s="148">
        <v>2</v>
      </c>
      <c r="K49" s="153">
        <v>5</v>
      </c>
      <c r="L49" s="148">
        <v>2</v>
      </c>
      <c r="M49" s="18">
        <v>2</v>
      </c>
      <c r="N49" s="18">
        <v>2</v>
      </c>
      <c r="O49" s="18">
        <v>4</v>
      </c>
      <c r="P49" s="50">
        <f t="shared" si="0"/>
        <v>2</v>
      </c>
      <c r="Q49" s="220">
        <f>O49</f>
        <v>4</v>
      </c>
      <c r="R49" s="50">
        <f t="shared" si="6"/>
        <v>0.8</v>
      </c>
      <c r="S49" s="132">
        <v>6</v>
      </c>
      <c r="T49" s="133">
        <v>6</v>
      </c>
      <c r="U49" s="193">
        <f>T49/S49</f>
        <v>1</v>
      </c>
      <c r="V49" s="133">
        <v>6</v>
      </c>
      <c r="W49" s="193">
        <v>1</v>
      </c>
      <c r="X49" s="205" t="s">
        <v>405</v>
      </c>
      <c r="Y49" s="19">
        <v>5</v>
      </c>
    </row>
    <row r="50" spans="1:25" s="20" customFormat="1" ht="120" customHeight="1" x14ac:dyDescent="0.25">
      <c r="A50" s="172"/>
      <c r="B50" s="154"/>
      <c r="C50" s="154"/>
      <c r="D50" s="176">
        <v>3</v>
      </c>
      <c r="E50" s="155" t="s">
        <v>96</v>
      </c>
      <c r="F50" s="176">
        <v>3</v>
      </c>
      <c r="G50" s="154" t="s">
        <v>278</v>
      </c>
      <c r="H50" s="151" t="s">
        <v>375</v>
      </c>
      <c r="I50" s="148" t="s">
        <v>12</v>
      </c>
      <c r="J50" s="148" t="s">
        <v>279</v>
      </c>
      <c r="K50" s="192">
        <v>1</v>
      </c>
      <c r="L50" s="49">
        <v>1</v>
      </c>
      <c r="M50" s="21">
        <v>1</v>
      </c>
      <c r="N50" s="21">
        <v>1</v>
      </c>
      <c r="O50" s="21">
        <v>1</v>
      </c>
      <c r="P50" s="50">
        <f t="shared" si="0"/>
        <v>1</v>
      </c>
      <c r="Q50" s="50">
        <f>O50</f>
        <v>1</v>
      </c>
      <c r="R50" s="50">
        <f t="shared" si="6"/>
        <v>1</v>
      </c>
      <c r="S50" s="132">
        <v>0</v>
      </c>
      <c r="T50" s="133" t="s">
        <v>259</v>
      </c>
      <c r="U50" s="193">
        <v>1</v>
      </c>
      <c r="V50" s="193" t="s">
        <v>259</v>
      </c>
      <c r="W50" s="193">
        <v>1</v>
      </c>
      <c r="X50" s="188" t="s">
        <v>402</v>
      </c>
      <c r="Y50" s="19">
        <v>0</v>
      </c>
    </row>
    <row r="51" spans="1:25" s="20" customFormat="1" ht="120" customHeight="1" x14ac:dyDescent="0.25">
      <c r="A51" s="172"/>
      <c r="B51" s="154"/>
      <c r="C51" s="154"/>
      <c r="D51" s="176"/>
      <c r="E51" s="155"/>
      <c r="F51" s="176"/>
      <c r="G51" s="154"/>
      <c r="H51" s="151" t="s">
        <v>328</v>
      </c>
      <c r="I51" s="148" t="s">
        <v>6</v>
      </c>
      <c r="J51" s="148" t="s">
        <v>260</v>
      </c>
      <c r="K51" s="200">
        <v>3200000</v>
      </c>
      <c r="L51" s="54">
        <v>800000</v>
      </c>
      <c r="M51" s="26">
        <v>800000</v>
      </c>
      <c r="N51" s="26">
        <v>800000</v>
      </c>
      <c r="O51" s="26">
        <v>800000</v>
      </c>
      <c r="P51" s="50">
        <f t="shared" si="0"/>
        <v>1</v>
      </c>
      <c r="Q51" s="26">
        <f>O51+M51</f>
        <v>1600000</v>
      </c>
      <c r="R51" s="50">
        <f t="shared" si="6"/>
        <v>0.5</v>
      </c>
      <c r="S51" s="133">
        <v>800000</v>
      </c>
      <c r="T51" s="133">
        <v>695108</v>
      </c>
      <c r="U51" s="193">
        <f>T51/S51</f>
        <v>0.86888500000000002</v>
      </c>
      <c r="V51" s="133">
        <f>Q51+T51</f>
        <v>2295108</v>
      </c>
      <c r="W51" s="193">
        <f>V51/K51</f>
        <v>0.71722125000000003</v>
      </c>
      <c r="X51" s="188" t="s">
        <v>438</v>
      </c>
      <c r="Y51" s="31">
        <v>800000</v>
      </c>
    </row>
    <row r="52" spans="1:25" s="20" customFormat="1" ht="120" customHeight="1" x14ac:dyDescent="0.25">
      <c r="A52" s="172"/>
      <c r="B52" s="154"/>
      <c r="C52" s="154"/>
      <c r="D52" s="154">
        <v>4</v>
      </c>
      <c r="E52" s="155" t="s">
        <v>91</v>
      </c>
      <c r="F52" s="154">
        <v>4</v>
      </c>
      <c r="G52" s="154" t="s">
        <v>294</v>
      </c>
      <c r="H52" s="151" t="s">
        <v>330</v>
      </c>
      <c r="I52" s="148" t="s">
        <v>5</v>
      </c>
      <c r="J52" s="148">
        <v>53</v>
      </c>
      <c r="K52" s="153">
        <v>65</v>
      </c>
      <c r="L52" s="148">
        <v>55</v>
      </c>
      <c r="M52" s="18">
        <v>55</v>
      </c>
      <c r="N52" s="18">
        <v>57</v>
      </c>
      <c r="O52" s="18">
        <v>57</v>
      </c>
      <c r="P52" s="50">
        <f t="shared" si="0"/>
        <v>1</v>
      </c>
      <c r="Q52" s="220">
        <f t="shared" ref="Q52:Q58" si="8">O52</f>
        <v>57</v>
      </c>
      <c r="R52" s="50">
        <f t="shared" si="6"/>
        <v>0.87692307692307692</v>
      </c>
      <c r="S52" s="132">
        <v>62</v>
      </c>
      <c r="T52" s="133">
        <v>63</v>
      </c>
      <c r="U52" s="193">
        <f>(T52-J52)/(S52-J52)</f>
        <v>1.1111111111111112</v>
      </c>
      <c r="V52" s="133">
        <v>63</v>
      </c>
      <c r="W52" s="193">
        <f>(V52-J52)/(K52-J52)</f>
        <v>0.83333333333333337</v>
      </c>
      <c r="X52" s="205" t="s">
        <v>407</v>
      </c>
      <c r="Y52" s="19">
        <v>65</v>
      </c>
    </row>
    <row r="53" spans="1:25" s="20" customFormat="1" ht="120" customHeight="1" x14ac:dyDescent="0.25">
      <c r="A53" s="172"/>
      <c r="B53" s="154"/>
      <c r="C53" s="154"/>
      <c r="D53" s="154"/>
      <c r="E53" s="155"/>
      <c r="F53" s="154"/>
      <c r="G53" s="154"/>
      <c r="H53" s="151" t="s">
        <v>331</v>
      </c>
      <c r="I53" s="148" t="s">
        <v>5</v>
      </c>
      <c r="J53" s="148">
        <v>61</v>
      </c>
      <c r="K53" s="153">
        <v>73</v>
      </c>
      <c r="L53" s="148">
        <v>67</v>
      </c>
      <c r="M53" s="18">
        <v>67</v>
      </c>
      <c r="N53" s="18">
        <v>68</v>
      </c>
      <c r="O53" s="18">
        <v>68</v>
      </c>
      <c r="P53" s="50">
        <f t="shared" si="0"/>
        <v>1</v>
      </c>
      <c r="Q53" s="220">
        <f t="shared" si="8"/>
        <v>68</v>
      </c>
      <c r="R53" s="50">
        <f t="shared" si="6"/>
        <v>0.93150684931506844</v>
      </c>
      <c r="S53" s="132">
        <v>71</v>
      </c>
      <c r="T53" s="133">
        <v>71</v>
      </c>
      <c r="U53" s="193">
        <f>(T53-J53)/(S53-J53)</f>
        <v>1</v>
      </c>
      <c r="V53" s="133">
        <f>T53</f>
        <v>71</v>
      </c>
      <c r="W53" s="193">
        <f>(V53-J53)/(K53-J53)</f>
        <v>0.83333333333333337</v>
      </c>
      <c r="X53" s="205" t="s">
        <v>408</v>
      </c>
      <c r="Y53" s="19">
        <v>73</v>
      </c>
    </row>
    <row r="54" spans="1:25" s="20" customFormat="1" ht="120" customHeight="1" x14ac:dyDescent="0.25">
      <c r="A54" s="172"/>
      <c r="B54" s="154"/>
      <c r="C54" s="154"/>
      <c r="D54" s="148">
        <v>5</v>
      </c>
      <c r="E54" s="151" t="s">
        <v>332</v>
      </c>
      <c r="F54" s="148">
        <v>5</v>
      </c>
      <c r="G54" s="148" t="s">
        <v>316</v>
      </c>
      <c r="H54" s="151" t="s">
        <v>49</v>
      </c>
      <c r="I54" s="148" t="s">
        <v>142</v>
      </c>
      <c r="J54" s="148" t="s">
        <v>317</v>
      </c>
      <c r="K54" s="153">
        <v>48</v>
      </c>
      <c r="L54" s="57">
        <v>12</v>
      </c>
      <c r="M54" s="34">
        <v>12</v>
      </c>
      <c r="N54" s="34">
        <v>24</v>
      </c>
      <c r="O54" s="34">
        <v>24</v>
      </c>
      <c r="P54" s="50">
        <f t="shared" si="0"/>
        <v>1</v>
      </c>
      <c r="Q54" s="34">
        <f t="shared" si="8"/>
        <v>24</v>
      </c>
      <c r="R54" s="50">
        <f t="shared" si="6"/>
        <v>0.5</v>
      </c>
      <c r="S54" s="208">
        <v>36</v>
      </c>
      <c r="T54" s="133">
        <f>Q54+12</f>
        <v>36</v>
      </c>
      <c r="U54" s="193">
        <f>T54/S54</f>
        <v>1</v>
      </c>
      <c r="V54" s="133">
        <f>T54</f>
        <v>36</v>
      </c>
      <c r="W54" s="193">
        <f>T54/K54</f>
        <v>0.75</v>
      </c>
      <c r="X54" s="188" t="s">
        <v>439</v>
      </c>
      <c r="Y54" s="35">
        <v>48</v>
      </c>
    </row>
    <row r="55" spans="1:25" s="20" customFormat="1" ht="120" customHeight="1" x14ac:dyDescent="0.25">
      <c r="A55" s="172">
        <v>7</v>
      </c>
      <c r="B55" s="154" t="s">
        <v>333</v>
      </c>
      <c r="C55" s="154" t="s">
        <v>334</v>
      </c>
      <c r="D55" s="154">
        <v>1</v>
      </c>
      <c r="E55" s="155" t="s">
        <v>335</v>
      </c>
      <c r="F55" s="154">
        <v>1</v>
      </c>
      <c r="G55" s="154" t="s">
        <v>336</v>
      </c>
      <c r="H55" s="151" t="s">
        <v>337</v>
      </c>
      <c r="I55" s="148" t="s">
        <v>148</v>
      </c>
      <c r="J55" s="54">
        <v>2050</v>
      </c>
      <c r="K55" s="200">
        <v>12294</v>
      </c>
      <c r="L55" s="54">
        <v>4350</v>
      </c>
      <c r="M55" s="26">
        <v>4350</v>
      </c>
      <c r="N55" s="26">
        <v>6870</v>
      </c>
      <c r="O55" s="26">
        <v>6870</v>
      </c>
      <c r="P55" s="50">
        <f t="shared" si="0"/>
        <v>1</v>
      </c>
      <c r="Q55" s="34">
        <f t="shared" si="8"/>
        <v>6870</v>
      </c>
      <c r="R55" s="50">
        <f t="shared" si="6"/>
        <v>0.55880917520741824</v>
      </c>
      <c r="S55" s="133">
        <v>9516</v>
      </c>
      <c r="T55" s="133">
        <v>10374</v>
      </c>
      <c r="U55" s="193">
        <f>(T55-J55)/(S55-J55)</f>
        <v>1.1149209750870614</v>
      </c>
      <c r="V55" s="133">
        <f>T55</f>
        <v>10374</v>
      </c>
      <c r="W55" s="193">
        <f>(V55-J55)/(K55-J55)</f>
        <v>0.81257321358844203</v>
      </c>
      <c r="X55" s="205" t="s">
        <v>474</v>
      </c>
      <c r="Y55" s="31">
        <v>12294</v>
      </c>
    </row>
    <row r="56" spans="1:25" s="20" customFormat="1" ht="120" customHeight="1" x14ac:dyDescent="0.25">
      <c r="A56" s="172"/>
      <c r="B56" s="154"/>
      <c r="C56" s="154"/>
      <c r="D56" s="154"/>
      <c r="E56" s="155"/>
      <c r="F56" s="154"/>
      <c r="G56" s="154"/>
      <c r="H56" s="151" t="s">
        <v>339</v>
      </c>
      <c r="I56" s="148" t="s">
        <v>148</v>
      </c>
      <c r="J56" s="54" t="s">
        <v>260</v>
      </c>
      <c r="K56" s="197">
        <v>0.2</v>
      </c>
      <c r="L56" s="52">
        <v>0.2</v>
      </c>
      <c r="M56" s="22">
        <v>0.2</v>
      </c>
      <c r="N56" s="22">
        <v>0.02</v>
      </c>
      <c r="O56" s="22">
        <v>0.02</v>
      </c>
      <c r="P56" s="50">
        <f t="shared" si="0"/>
        <v>1</v>
      </c>
      <c r="Q56" s="50">
        <f t="shared" si="8"/>
        <v>0.02</v>
      </c>
      <c r="R56" s="50">
        <f t="shared" si="6"/>
        <v>9.9999999999999992E-2</v>
      </c>
      <c r="S56" s="198">
        <v>0.2</v>
      </c>
      <c r="T56" s="209">
        <v>0.2</v>
      </c>
      <c r="U56" s="193">
        <f>T56/S56</f>
        <v>1</v>
      </c>
      <c r="V56" s="193">
        <v>0.2</v>
      </c>
      <c r="W56" s="193">
        <f>V56/K56</f>
        <v>1</v>
      </c>
      <c r="X56" s="189" t="s">
        <v>453</v>
      </c>
      <c r="Y56" s="23">
        <v>0.2</v>
      </c>
    </row>
    <row r="57" spans="1:25" s="20" customFormat="1" ht="120" customHeight="1" x14ac:dyDescent="0.25">
      <c r="A57" s="172"/>
      <c r="B57" s="154"/>
      <c r="C57" s="154"/>
      <c r="D57" s="154"/>
      <c r="E57" s="155"/>
      <c r="F57" s="154"/>
      <c r="G57" s="154"/>
      <c r="H57" s="151" t="s">
        <v>52</v>
      </c>
      <c r="I57" s="148" t="s">
        <v>149</v>
      </c>
      <c r="J57" s="148">
        <v>871</v>
      </c>
      <c r="K57" s="200">
        <v>5500</v>
      </c>
      <c r="L57" s="54">
        <v>1945</v>
      </c>
      <c r="M57" s="26">
        <v>1801</v>
      </c>
      <c r="N57" s="26">
        <v>3073</v>
      </c>
      <c r="O57" s="26">
        <v>2947</v>
      </c>
      <c r="P57" s="50">
        <f t="shared" si="0"/>
        <v>0.95899772209567202</v>
      </c>
      <c r="Q57" s="26">
        <f t="shared" si="8"/>
        <v>2947</v>
      </c>
      <c r="R57" s="50">
        <f t="shared" si="6"/>
        <v>0.53581818181818186</v>
      </c>
      <c r="S57" s="133">
        <v>4257</v>
      </c>
      <c r="T57" s="133">
        <v>6993</v>
      </c>
      <c r="U57" s="193">
        <f>(T57-J57)/(S57-J57)</f>
        <v>1.8080330773774365</v>
      </c>
      <c r="V57" s="133">
        <f>T57</f>
        <v>6993</v>
      </c>
      <c r="W57" s="193">
        <f>(V57-J57)/(K57-J57)</f>
        <v>1.3225318643335493</v>
      </c>
      <c r="X57" s="205" t="s">
        <v>479</v>
      </c>
      <c r="Y57" s="31">
        <v>5500</v>
      </c>
    </row>
    <row r="58" spans="1:25" s="20" customFormat="1" ht="120" customHeight="1" x14ac:dyDescent="0.25">
      <c r="A58" s="172"/>
      <c r="B58" s="154"/>
      <c r="C58" s="154"/>
      <c r="D58" s="154"/>
      <c r="E58" s="155"/>
      <c r="F58" s="154"/>
      <c r="G58" s="154"/>
      <c r="H58" s="151" t="s">
        <v>342</v>
      </c>
      <c r="I58" s="148" t="s">
        <v>149</v>
      </c>
      <c r="J58" s="148" t="s">
        <v>279</v>
      </c>
      <c r="K58" s="195">
        <v>400</v>
      </c>
      <c r="L58" s="51">
        <v>100</v>
      </c>
      <c r="M58" s="51">
        <v>102</v>
      </c>
      <c r="N58" s="51">
        <v>100</v>
      </c>
      <c r="O58" s="51">
        <v>88</v>
      </c>
      <c r="P58" s="50">
        <f t="shared" si="0"/>
        <v>0.88</v>
      </c>
      <c r="Q58" s="51">
        <f>O58+M58</f>
        <v>190</v>
      </c>
      <c r="R58" s="50">
        <f t="shared" si="6"/>
        <v>0.47499999999999998</v>
      </c>
      <c r="S58" s="195">
        <v>100</v>
      </c>
      <c r="T58" s="133">
        <v>100</v>
      </c>
      <c r="U58" s="193">
        <f>T58/S58</f>
        <v>1</v>
      </c>
      <c r="V58" s="133">
        <f>T58+Q58</f>
        <v>290</v>
      </c>
      <c r="W58" s="193">
        <f>V58/K58</f>
        <v>0.72499999999999998</v>
      </c>
      <c r="X58" s="145" t="s">
        <v>452</v>
      </c>
      <c r="Y58" s="65">
        <v>100</v>
      </c>
    </row>
    <row r="59" spans="1:25" s="20" customFormat="1" ht="120" customHeight="1" x14ac:dyDescent="0.25">
      <c r="A59" s="172"/>
      <c r="B59" s="154"/>
      <c r="C59" s="154"/>
      <c r="D59" s="154">
        <v>2</v>
      </c>
      <c r="E59" s="155" t="s">
        <v>53</v>
      </c>
      <c r="F59" s="154">
        <v>2</v>
      </c>
      <c r="G59" s="154" t="s">
        <v>281</v>
      </c>
      <c r="H59" s="151" t="s">
        <v>54</v>
      </c>
      <c r="I59" s="148" t="s">
        <v>5</v>
      </c>
      <c r="J59" s="148" t="s">
        <v>259</v>
      </c>
      <c r="K59" s="153">
        <v>1</v>
      </c>
      <c r="L59" s="148">
        <v>1</v>
      </c>
      <c r="M59" s="18">
        <v>1</v>
      </c>
      <c r="N59" s="18" t="s">
        <v>260</v>
      </c>
      <c r="O59" s="18" t="s">
        <v>259</v>
      </c>
      <c r="P59" s="50" t="s">
        <v>259</v>
      </c>
      <c r="Q59" s="36">
        <v>1</v>
      </c>
      <c r="R59" s="50">
        <f t="shared" si="6"/>
        <v>1</v>
      </c>
      <c r="S59" s="132" t="s">
        <v>260</v>
      </c>
      <c r="T59" s="133" t="s">
        <v>259</v>
      </c>
      <c r="U59" s="193">
        <v>1</v>
      </c>
      <c r="V59" s="133">
        <v>1</v>
      </c>
      <c r="W59" s="193">
        <f>V59/K59</f>
        <v>1</v>
      </c>
      <c r="X59" s="188" t="s">
        <v>403</v>
      </c>
      <c r="Y59" s="19" t="s">
        <v>260</v>
      </c>
    </row>
    <row r="60" spans="1:25" s="20" customFormat="1" ht="120" customHeight="1" x14ac:dyDescent="0.25">
      <c r="A60" s="172"/>
      <c r="B60" s="154"/>
      <c r="C60" s="154"/>
      <c r="D60" s="154"/>
      <c r="E60" s="155"/>
      <c r="F60" s="154"/>
      <c r="G60" s="154"/>
      <c r="H60" s="151" t="s">
        <v>55</v>
      </c>
      <c r="I60" s="148" t="s">
        <v>5</v>
      </c>
      <c r="J60" s="148" t="s">
        <v>259</v>
      </c>
      <c r="K60" s="211">
        <v>4</v>
      </c>
      <c r="L60" s="58">
        <v>1</v>
      </c>
      <c r="M60" s="36">
        <v>1</v>
      </c>
      <c r="N60" s="36">
        <v>2</v>
      </c>
      <c r="O60" s="36">
        <v>1</v>
      </c>
      <c r="P60" s="50">
        <f t="shared" si="0"/>
        <v>0.5</v>
      </c>
      <c r="Q60" s="36">
        <f>O60+M60</f>
        <v>2</v>
      </c>
      <c r="R60" s="50">
        <f t="shared" si="6"/>
        <v>0.5</v>
      </c>
      <c r="S60" s="210">
        <v>3</v>
      </c>
      <c r="T60" s="133">
        <f>Q60+2</f>
        <v>4</v>
      </c>
      <c r="U60" s="193">
        <f>T60/S60</f>
        <v>1.3333333333333333</v>
      </c>
      <c r="V60" s="133">
        <f>T60</f>
        <v>4</v>
      </c>
      <c r="W60" s="193">
        <f>V60/K60</f>
        <v>1</v>
      </c>
      <c r="X60" s="188" t="s">
        <v>440</v>
      </c>
      <c r="Y60" s="37">
        <v>4</v>
      </c>
    </row>
    <row r="61" spans="1:25" s="20" customFormat="1" ht="120" customHeight="1" x14ac:dyDescent="0.25">
      <c r="A61" s="172"/>
      <c r="B61" s="154"/>
      <c r="C61" s="154"/>
      <c r="D61" s="154"/>
      <c r="E61" s="155"/>
      <c r="F61" s="154"/>
      <c r="G61" s="154"/>
      <c r="H61" s="151" t="s">
        <v>344</v>
      </c>
      <c r="I61" s="148" t="s">
        <v>3</v>
      </c>
      <c r="J61" s="152" t="s">
        <v>260</v>
      </c>
      <c r="K61" s="212">
        <v>330</v>
      </c>
      <c r="L61" s="58">
        <v>60</v>
      </c>
      <c r="M61" s="36">
        <v>60</v>
      </c>
      <c r="N61" s="36">
        <v>60</v>
      </c>
      <c r="O61" s="36">
        <v>60</v>
      </c>
      <c r="P61" s="50">
        <f t="shared" si="0"/>
        <v>1</v>
      </c>
      <c r="Q61" s="36">
        <f>O61</f>
        <v>60</v>
      </c>
      <c r="R61" s="50">
        <f t="shared" si="6"/>
        <v>0.18181818181818182</v>
      </c>
      <c r="S61" s="210">
        <v>180</v>
      </c>
      <c r="T61" s="133">
        <v>257</v>
      </c>
      <c r="U61" s="193">
        <f>T61/S61</f>
        <v>1.4277777777777778</v>
      </c>
      <c r="V61" s="133">
        <f>T61+Q61</f>
        <v>317</v>
      </c>
      <c r="W61" s="193">
        <f>V61/K61</f>
        <v>0.96060606060606057</v>
      </c>
      <c r="X61" s="188" t="s">
        <v>441</v>
      </c>
      <c r="Y61" s="37">
        <v>330</v>
      </c>
    </row>
    <row r="62" spans="1:25" s="20" customFormat="1" ht="120" customHeight="1" x14ac:dyDescent="0.25">
      <c r="A62" s="172"/>
      <c r="B62" s="154"/>
      <c r="C62" s="154"/>
      <c r="D62" s="154"/>
      <c r="E62" s="155"/>
      <c r="F62" s="154"/>
      <c r="G62" s="154"/>
      <c r="H62" s="59" t="s">
        <v>381</v>
      </c>
      <c r="I62" s="148" t="s">
        <v>3</v>
      </c>
      <c r="J62" s="148" t="s">
        <v>260</v>
      </c>
      <c r="K62" s="211">
        <v>1200</v>
      </c>
      <c r="L62" s="58">
        <v>50</v>
      </c>
      <c r="M62" s="36">
        <v>373</v>
      </c>
      <c r="N62" s="36">
        <v>650</v>
      </c>
      <c r="O62" s="36">
        <v>876</v>
      </c>
      <c r="P62" s="50">
        <f t="shared" si="0"/>
        <v>1.3476923076923077</v>
      </c>
      <c r="Q62" s="36">
        <f>O62</f>
        <v>876</v>
      </c>
      <c r="R62" s="50">
        <f t="shared" si="6"/>
        <v>0.73</v>
      </c>
      <c r="S62" s="210">
        <v>950</v>
      </c>
      <c r="T62" s="133">
        <v>1770</v>
      </c>
      <c r="U62" s="193">
        <f>T62/S62</f>
        <v>1.8631578947368421</v>
      </c>
      <c r="V62" s="133">
        <f>T62</f>
        <v>1770</v>
      </c>
      <c r="W62" s="193">
        <f>V62/K62</f>
        <v>1.4750000000000001</v>
      </c>
      <c r="X62" s="188" t="s">
        <v>442</v>
      </c>
      <c r="Y62" s="37">
        <v>1200</v>
      </c>
    </row>
    <row r="63" spans="1:25" s="20" customFormat="1" ht="120" customHeight="1" x14ac:dyDescent="0.25">
      <c r="A63" s="172"/>
      <c r="B63" s="154"/>
      <c r="C63" s="154"/>
      <c r="D63" s="154">
        <v>3</v>
      </c>
      <c r="E63" s="155" t="s">
        <v>346</v>
      </c>
      <c r="F63" s="154">
        <v>3</v>
      </c>
      <c r="G63" s="154" t="s">
        <v>347</v>
      </c>
      <c r="H63" s="151" t="s">
        <v>348</v>
      </c>
      <c r="I63" s="148" t="s">
        <v>133</v>
      </c>
      <c r="J63" s="148" t="s">
        <v>259</v>
      </c>
      <c r="K63" s="153">
        <v>600</v>
      </c>
      <c r="L63" s="148">
        <v>150</v>
      </c>
      <c r="M63" s="18">
        <v>150</v>
      </c>
      <c r="N63" s="18">
        <v>150</v>
      </c>
      <c r="O63" s="18">
        <v>148</v>
      </c>
      <c r="P63" s="50">
        <f t="shared" si="0"/>
        <v>0.98666666666666669</v>
      </c>
      <c r="Q63" s="220">
        <f>O63+M63</f>
        <v>298</v>
      </c>
      <c r="R63" s="50">
        <f t="shared" si="6"/>
        <v>0.49666666666666665</v>
      </c>
      <c r="S63" s="132">
        <v>150</v>
      </c>
      <c r="T63" s="133">
        <v>150</v>
      </c>
      <c r="U63" s="193">
        <f>T63/S63</f>
        <v>1</v>
      </c>
      <c r="V63" s="133">
        <v>450</v>
      </c>
      <c r="W63" s="193">
        <f>V63/K63</f>
        <v>0.75</v>
      </c>
      <c r="X63" s="205" t="s">
        <v>475</v>
      </c>
      <c r="Y63" s="19">
        <v>150</v>
      </c>
    </row>
    <row r="64" spans="1:25" s="20" customFormat="1" ht="120" customHeight="1" x14ac:dyDescent="0.25">
      <c r="A64" s="172"/>
      <c r="B64" s="154"/>
      <c r="C64" s="154"/>
      <c r="D64" s="154"/>
      <c r="E64" s="155"/>
      <c r="F64" s="154"/>
      <c r="G64" s="154"/>
      <c r="H64" s="151" t="s">
        <v>349</v>
      </c>
      <c r="I64" s="148" t="s">
        <v>142</v>
      </c>
      <c r="J64" s="148" t="s">
        <v>259</v>
      </c>
      <c r="K64" s="153">
        <v>32</v>
      </c>
      <c r="L64" s="148">
        <v>8</v>
      </c>
      <c r="M64" s="18">
        <v>8</v>
      </c>
      <c r="N64" s="18">
        <v>9</v>
      </c>
      <c r="O64" s="18">
        <v>9</v>
      </c>
      <c r="P64" s="50">
        <f t="shared" si="0"/>
        <v>1</v>
      </c>
      <c r="Q64" s="220">
        <f>O64+M64</f>
        <v>17</v>
      </c>
      <c r="R64" s="50">
        <f t="shared" si="6"/>
        <v>0.53125</v>
      </c>
      <c r="S64" s="132">
        <v>9</v>
      </c>
      <c r="T64" s="133">
        <v>9</v>
      </c>
      <c r="U64" s="193">
        <f>T64/S64</f>
        <v>1</v>
      </c>
      <c r="V64" s="133">
        <f>Q64+T64</f>
        <v>26</v>
      </c>
      <c r="W64" s="193">
        <f>V64/K64</f>
        <v>0.8125</v>
      </c>
      <c r="X64" s="205" t="s">
        <v>412</v>
      </c>
      <c r="Y64" s="19">
        <v>6</v>
      </c>
    </row>
    <row r="65" spans="1:25" s="20" customFormat="1" ht="120" customHeight="1" x14ac:dyDescent="0.25">
      <c r="A65" s="172">
        <v>8</v>
      </c>
      <c r="B65" s="154" t="s">
        <v>350</v>
      </c>
      <c r="C65" s="156" t="s">
        <v>351</v>
      </c>
      <c r="D65" s="154">
        <v>1</v>
      </c>
      <c r="E65" s="155" t="s">
        <v>58</v>
      </c>
      <c r="F65" s="154">
        <v>1</v>
      </c>
      <c r="G65" s="154" t="s">
        <v>352</v>
      </c>
      <c r="H65" s="151" t="s">
        <v>59</v>
      </c>
      <c r="I65" s="148" t="s">
        <v>157</v>
      </c>
      <c r="J65" s="60">
        <v>0.90600000000000003</v>
      </c>
      <c r="K65" s="213">
        <v>0.91500000000000004</v>
      </c>
      <c r="L65" s="61">
        <v>0.90800000000000003</v>
      </c>
      <c r="M65" s="38">
        <v>0.96</v>
      </c>
      <c r="N65" s="38">
        <v>0.91</v>
      </c>
      <c r="O65" s="38">
        <v>0.95799999999999996</v>
      </c>
      <c r="P65" s="50">
        <f t="shared" si="0"/>
        <v>1.0527472527472526</v>
      </c>
      <c r="Q65" s="50">
        <f t="shared" ref="Q65:Q76" si="9">O65</f>
        <v>0.95799999999999996</v>
      </c>
      <c r="R65" s="50">
        <f t="shared" si="6"/>
        <v>1.0469945355191257</v>
      </c>
      <c r="S65" s="214">
        <v>0.91300000000000003</v>
      </c>
      <c r="T65" s="209">
        <v>0.97699999999999998</v>
      </c>
      <c r="U65" s="193">
        <f>T65/S65</f>
        <v>1.0700985761226725</v>
      </c>
      <c r="V65" s="193">
        <f>T65</f>
        <v>0.97699999999999998</v>
      </c>
      <c r="W65" s="193">
        <f>T65/K65</f>
        <v>1.06775956284153</v>
      </c>
      <c r="X65" s="188" t="s">
        <v>443</v>
      </c>
      <c r="Y65" s="39">
        <v>0.91500000000000004</v>
      </c>
    </row>
    <row r="66" spans="1:25" s="20" customFormat="1" ht="120" customHeight="1" x14ac:dyDescent="0.25">
      <c r="A66" s="172"/>
      <c r="B66" s="154"/>
      <c r="C66" s="156"/>
      <c r="D66" s="154"/>
      <c r="E66" s="155"/>
      <c r="F66" s="154"/>
      <c r="G66" s="154"/>
      <c r="H66" s="150" t="s">
        <v>354</v>
      </c>
      <c r="I66" s="148" t="s">
        <v>60</v>
      </c>
      <c r="J66" s="148" t="s">
        <v>279</v>
      </c>
      <c r="K66" s="192">
        <v>1</v>
      </c>
      <c r="L66" s="49">
        <v>1</v>
      </c>
      <c r="M66" s="21">
        <v>1</v>
      </c>
      <c r="N66" s="21">
        <v>1</v>
      </c>
      <c r="O66" s="21">
        <v>1</v>
      </c>
      <c r="P66" s="50">
        <f t="shared" si="0"/>
        <v>1</v>
      </c>
      <c r="Q66" s="50">
        <f t="shared" si="9"/>
        <v>1</v>
      </c>
      <c r="R66" s="50">
        <f t="shared" si="6"/>
        <v>1</v>
      </c>
      <c r="S66" s="203">
        <v>1</v>
      </c>
      <c r="T66" s="209">
        <v>1</v>
      </c>
      <c r="U66" s="193">
        <f t="shared" ref="U51:U76" si="10">T66/K66</f>
        <v>1</v>
      </c>
      <c r="V66" s="193">
        <v>1</v>
      </c>
      <c r="W66" s="193">
        <f>T66/K66</f>
        <v>1</v>
      </c>
      <c r="X66" s="188" t="s">
        <v>444</v>
      </c>
      <c r="Y66" s="29">
        <v>1</v>
      </c>
    </row>
    <row r="67" spans="1:25" s="20" customFormat="1" ht="120" customHeight="1" x14ac:dyDescent="0.25">
      <c r="A67" s="172"/>
      <c r="B67" s="154"/>
      <c r="C67" s="156"/>
      <c r="D67" s="154"/>
      <c r="E67" s="155"/>
      <c r="F67" s="154"/>
      <c r="G67" s="154"/>
      <c r="H67" s="151" t="s">
        <v>61</v>
      </c>
      <c r="I67" s="148" t="s">
        <v>99</v>
      </c>
      <c r="J67" s="49">
        <v>0.1</v>
      </c>
      <c r="K67" s="192">
        <v>0.1</v>
      </c>
      <c r="L67" s="49">
        <v>0.1</v>
      </c>
      <c r="M67" s="21">
        <v>0.09</v>
      </c>
      <c r="N67" s="21">
        <v>0.1</v>
      </c>
      <c r="O67" s="21">
        <v>0.67</v>
      </c>
      <c r="P67" s="50">
        <f t="shared" si="0"/>
        <v>6.7</v>
      </c>
      <c r="Q67" s="50">
        <f t="shared" si="9"/>
        <v>0.67</v>
      </c>
      <c r="R67" s="50">
        <f t="shared" si="6"/>
        <v>6.7</v>
      </c>
      <c r="S67" s="203">
        <v>0.1</v>
      </c>
      <c r="T67" s="209">
        <v>0</v>
      </c>
      <c r="U67" s="193">
        <f t="shared" si="10"/>
        <v>0</v>
      </c>
      <c r="V67" s="193">
        <v>0</v>
      </c>
      <c r="W67" s="193">
        <f>T67/K67</f>
        <v>0</v>
      </c>
      <c r="X67" s="188" t="s">
        <v>476</v>
      </c>
      <c r="Y67" s="29">
        <v>0.1</v>
      </c>
    </row>
    <row r="68" spans="1:25" s="20" customFormat="1" ht="120" customHeight="1" x14ac:dyDescent="0.25">
      <c r="A68" s="172"/>
      <c r="B68" s="154"/>
      <c r="C68" s="156"/>
      <c r="D68" s="148">
        <v>2</v>
      </c>
      <c r="E68" s="151" t="s">
        <v>62</v>
      </c>
      <c r="F68" s="148">
        <v>2</v>
      </c>
      <c r="G68" s="148" t="s">
        <v>60</v>
      </c>
      <c r="H68" s="151" t="s">
        <v>355</v>
      </c>
      <c r="I68" s="148" t="s">
        <v>60</v>
      </c>
      <c r="J68" s="52" t="s">
        <v>259</v>
      </c>
      <c r="K68" s="192">
        <v>1</v>
      </c>
      <c r="L68" s="49">
        <v>0.43</v>
      </c>
      <c r="M68" s="21">
        <v>0.43</v>
      </c>
      <c r="N68" s="21">
        <v>0.6</v>
      </c>
      <c r="O68" s="21">
        <v>0.83</v>
      </c>
      <c r="P68" s="50">
        <f t="shared" si="0"/>
        <v>1.3833333333333333</v>
      </c>
      <c r="Q68" s="50">
        <f t="shared" si="9"/>
        <v>0.83</v>
      </c>
      <c r="R68" s="50">
        <f t="shared" si="6"/>
        <v>0.83</v>
      </c>
      <c r="S68" s="203">
        <v>0.8</v>
      </c>
      <c r="T68" s="209">
        <v>1</v>
      </c>
      <c r="U68" s="193">
        <f>T68/S68</f>
        <v>1.25</v>
      </c>
      <c r="V68" s="193">
        <v>1</v>
      </c>
      <c r="W68" s="193">
        <f>V68/K68</f>
        <v>1</v>
      </c>
      <c r="X68" s="188" t="s">
        <v>446</v>
      </c>
      <c r="Y68" s="29">
        <v>1</v>
      </c>
    </row>
    <row r="69" spans="1:25" s="20" customFormat="1" ht="120" customHeight="1" x14ac:dyDescent="0.25">
      <c r="A69" s="172"/>
      <c r="B69" s="154"/>
      <c r="C69" s="156"/>
      <c r="D69" s="148">
        <v>3</v>
      </c>
      <c r="E69" s="151" t="s">
        <v>63</v>
      </c>
      <c r="F69" s="148">
        <v>3</v>
      </c>
      <c r="G69" s="148" t="s">
        <v>60</v>
      </c>
      <c r="H69" s="151" t="s">
        <v>64</v>
      </c>
      <c r="I69" s="148" t="s">
        <v>60</v>
      </c>
      <c r="J69" s="148" t="s">
        <v>317</v>
      </c>
      <c r="K69" s="192">
        <v>1</v>
      </c>
      <c r="L69" s="49">
        <v>0.6</v>
      </c>
      <c r="M69" s="21">
        <v>0.6</v>
      </c>
      <c r="N69" s="21">
        <v>0.75</v>
      </c>
      <c r="O69" s="21">
        <v>0.85</v>
      </c>
      <c r="P69" s="50">
        <f t="shared" si="0"/>
        <v>1.1333333333333333</v>
      </c>
      <c r="Q69" s="50">
        <f t="shared" si="9"/>
        <v>0.85</v>
      </c>
      <c r="R69" s="50">
        <f t="shared" si="6"/>
        <v>0.85</v>
      </c>
      <c r="S69" s="203">
        <v>0.9</v>
      </c>
      <c r="T69" s="209">
        <v>0.91239999999999999</v>
      </c>
      <c r="U69" s="193">
        <f>T69/S69</f>
        <v>1.0137777777777777</v>
      </c>
      <c r="V69" s="193">
        <f>T69</f>
        <v>0.91239999999999999</v>
      </c>
      <c r="W69" s="193">
        <f>V69/K69</f>
        <v>0.91239999999999999</v>
      </c>
      <c r="X69" s="188" t="s">
        <v>445</v>
      </c>
      <c r="Y69" s="29">
        <v>1</v>
      </c>
    </row>
    <row r="70" spans="1:25" s="20" customFormat="1" ht="120" customHeight="1" x14ac:dyDescent="0.25">
      <c r="A70" s="172"/>
      <c r="B70" s="154"/>
      <c r="C70" s="156"/>
      <c r="D70" s="148">
        <v>4</v>
      </c>
      <c r="E70" s="151" t="s">
        <v>357</v>
      </c>
      <c r="F70" s="148">
        <v>4</v>
      </c>
      <c r="G70" s="148" t="s">
        <v>66</v>
      </c>
      <c r="H70" s="151" t="s">
        <v>67</v>
      </c>
      <c r="I70" s="148" t="s">
        <v>66</v>
      </c>
      <c r="J70" s="148" t="s">
        <v>279</v>
      </c>
      <c r="K70" s="192">
        <v>1</v>
      </c>
      <c r="L70" s="49">
        <v>1</v>
      </c>
      <c r="M70" s="21">
        <v>0.99</v>
      </c>
      <c r="N70" s="21">
        <v>1</v>
      </c>
      <c r="O70" s="21">
        <v>1</v>
      </c>
      <c r="P70" s="50">
        <f t="shared" si="0"/>
        <v>1</v>
      </c>
      <c r="Q70" s="50">
        <f t="shared" si="9"/>
        <v>1</v>
      </c>
      <c r="R70" s="50">
        <f t="shared" si="6"/>
        <v>1</v>
      </c>
      <c r="S70" s="203">
        <v>1</v>
      </c>
      <c r="T70" s="209">
        <v>1</v>
      </c>
      <c r="U70" s="193">
        <f>T70/S70</f>
        <v>1</v>
      </c>
      <c r="V70" s="193">
        <v>1</v>
      </c>
      <c r="W70" s="193">
        <f>V70/K70</f>
        <v>1</v>
      </c>
      <c r="X70" s="188" t="s">
        <v>477</v>
      </c>
      <c r="Y70" s="29">
        <v>1</v>
      </c>
    </row>
    <row r="71" spans="1:25" s="20" customFormat="1" ht="120" customHeight="1" x14ac:dyDescent="0.25">
      <c r="A71" s="172"/>
      <c r="B71" s="154"/>
      <c r="C71" s="156"/>
      <c r="D71" s="148">
        <v>5</v>
      </c>
      <c r="E71" s="151" t="s">
        <v>68</v>
      </c>
      <c r="F71" s="148">
        <v>5</v>
      </c>
      <c r="G71" s="148" t="s">
        <v>358</v>
      </c>
      <c r="H71" s="151" t="s">
        <v>359</v>
      </c>
      <c r="I71" s="150" t="s">
        <v>60</v>
      </c>
      <c r="J71" s="148" t="s">
        <v>259</v>
      </c>
      <c r="K71" s="193">
        <v>1</v>
      </c>
      <c r="L71" s="50">
        <v>1</v>
      </c>
      <c r="M71" s="50">
        <v>1</v>
      </c>
      <c r="N71" s="50">
        <v>1</v>
      </c>
      <c r="O71" s="50">
        <v>1</v>
      </c>
      <c r="P71" s="50">
        <f t="shared" ref="P71:P76" si="11">O71/N71</f>
        <v>1</v>
      </c>
      <c r="Q71" s="50">
        <f t="shared" si="9"/>
        <v>1</v>
      </c>
      <c r="R71" s="50">
        <f t="shared" si="6"/>
        <v>1</v>
      </c>
      <c r="S71" s="193">
        <v>1</v>
      </c>
      <c r="T71" s="209">
        <v>1</v>
      </c>
      <c r="U71" s="193">
        <f>T71/S71</f>
        <v>1</v>
      </c>
      <c r="V71" s="193">
        <v>1</v>
      </c>
      <c r="W71" s="193">
        <f>V71/K71</f>
        <v>1</v>
      </c>
      <c r="X71" s="144" t="s">
        <v>447</v>
      </c>
      <c r="Y71" s="62">
        <v>1</v>
      </c>
    </row>
    <row r="72" spans="1:25" s="20" customFormat="1" ht="120" customHeight="1" x14ac:dyDescent="0.25">
      <c r="A72" s="172"/>
      <c r="B72" s="154"/>
      <c r="C72" s="156"/>
      <c r="D72" s="154">
        <v>6</v>
      </c>
      <c r="E72" s="155" t="s">
        <v>69</v>
      </c>
      <c r="F72" s="154">
        <v>6</v>
      </c>
      <c r="G72" s="154" t="s">
        <v>361</v>
      </c>
      <c r="H72" s="151" t="s">
        <v>362</v>
      </c>
      <c r="I72" s="148" t="s">
        <v>155</v>
      </c>
      <c r="J72" s="148" t="s">
        <v>322</v>
      </c>
      <c r="K72" s="192">
        <v>0.9</v>
      </c>
      <c r="L72" s="49">
        <v>0.9</v>
      </c>
      <c r="M72" s="21">
        <v>0.94</v>
      </c>
      <c r="N72" s="21">
        <v>0.9</v>
      </c>
      <c r="O72" s="21">
        <v>1</v>
      </c>
      <c r="P72" s="50">
        <f t="shared" si="11"/>
        <v>1.1111111111111112</v>
      </c>
      <c r="Q72" s="50">
        <f t="shared" si="9"/>
        <v>1</v>
      </c>
      <c r="R72" s="50">
        <f t="shared" si="6"/>
        <v>1.1111111111111112</v>
      </c>
      <c r="S72" s="203">
        <v>0.9</v>
      </c>
      <c r="T72" s="209">
        <v>1.1599999999999999</v>
      </c>
      <c r="U72" s="193">
        <f>T72/S72</f>
        <v>1.2888888888888888</v>
      </c>
      <c r="V72" s="193">
        <v>1.1599999999999999</v>
      </c>
      <c r="W72" s="193">
        <f>V72/K72</f>
        <v>1.2888888888888888</v>
      </c>
      <c r="X72" s="188" t="s">
        <v>448</v>
      </c>
      <c r="Y72" s="29">
        <v>0.9</v>
      </c>
    </row>
    <row r="73" spans="1:25" s="20" customFormat="1" ht="120" customHeight="1" x14ac:dyDescent="0.25">
      <c r="A73" s="172"/>
      <c r="B73" s="154"/>
      <c r="C73" s="156"/>
      <c r="D73" s="154"/>
      <c r="E73" s="155"/>
      <c r="F73" s="154"/>
      <c r="G73" s="154"/>
      <c r="H73" s="151" t="s">
        <v>70</v>
      </c>
      <c r="I73" s="148" t="s">
        <v>155</v>
      </c>
      <c r="J73" s="148" t="s">
        <v>260</v>
      </c>
      <c r="K73" s="192">
        <v>0.8</v>
      </c>
      <c r="L73" s="52">
        <v>0.8</v>
      </c>
      <c r="M73" s="22">
        <v>0.94</v>
      </c>
      <c r="N73" s="22">
        <v>0.8</v>
      </c>
      <c r="O73" s="22">
        <v>0.96</v>
      </c>
      <c r="P73" s="50">
        <f t="shared" si="11"/>
        <v>1.2</v>
      </c>
      <c r="Q73" s="50">
        <f t="shared" si="9"/>
        <v>0.96</v>
      </c>
      <c r="R73" s="50">
        <f t="shared" si="6"/>
        <v>1.2</v>
      </c>
      <c r="S73" s="198">
        <v>0.8</v>
      </c>
      <c r="T73" s="209">
        <v>0.96</v>
      </c>
      <c r="U73" s="193">
        <f>T73/S73</f>
        <v>1.2</v>
      </c>
      <c r="V73" s="193">
        <v>0.96</v>
      </c>
      <c r="W73" s="193">
        <f>V73/K73</f>
        <v>1.2</v>
      </c>
      <c r="X73" s="189" t="s">
        <v>449</v>
      </c>
      <c r="Y73" s="23">
        <v>0.8</v>
      </c>
    </row>
    <row r="74" spans="1:25" s="20" customFormat="1" ht="120" customHeight="1" x14ac:dyDescent="0.25">
      <c r="A74" s="172"/>
      <c r="B74" s="154"/>
      <c r="C74" s="156"/>
      <c r="D74" s="148">
        <v>7</v>
      </c>
      <c r="E74" s="151" t="s">
        <v>363</v>
      </c>
      <c r="F74" s="148">
        <v>7</v>
      </c>
      <c r="G74" s="148" t="s">
        <v>364</v>
      </c>
      <c r="H74" s="151" t="s">
        <v>71</v>
      </c>
      <c r="I74" s="150" t="s">
        <v>153</v>
      </c>
      <c r="J74" s="49">
        <v>0.9</v>
      </c>
      <c r="K74" s="192">
        <v>0.96</v>
      </c>
      <c r="L74" s="117">
        <v>0.91</v>
      </c>
      <c r="M74" s="118">
        <v>0.91</v>
      </c>
      <c r="N74" s="118">
        <v>0.92</v>
      </c>
      <c r="O74" s="118">
        <v>0.92</v>
      </c>
      <c r="P74" s="50">
        <f t="shared" si="11"/>
        <v>1</v>
      </c>
      <c r="Q74" s="50">
        <f t="shared" si="9"/>
        <v>0.92</v>
      </c>
      <c r="R74" s="50">
        <f t="shared" si="6"/>
        <v>0.95833333333333337</v>
      </c>
      <c r="S74" s="215">
        <v>0.94</v>
      </c>
      <c r="T74" s="209">
        <v>0.94</v>
      </c>
      <c r="U74" s="193">
        <f>T74/S74</f>
        <v>1</v>
      </c>
      <c r="V74" s="193">
        <f>T74</f>
        <v>0.94</v>
      </c>
      <c r="W74" s="193">
        <f>V74/K74</f>
        <v>0.97916666666666663</v>
      </c>
      <c r="X74" s="188" t="s">
        <v>450</v>
      </c>
      <c r="Y74" s="119">
        <v>0.96</v>
      </c>
    </row>
    <row r="75" spans="1:25" s="20" customFormat="1" ht="120" customHeight="1" x14ac:dyDescent="0.25">
      <c r="A75" s="172"/>
      <c r="B75" s="154"/>
      <c r="C75" s="156"/>
      <c r="D75" s="148">
        <v>8</v>
      </c>
      <c r="E75" s="151" t="s">
        <v>72</v>
      </c>
      <c r="F75" s="148">
        <v>8</v>
      </c>
      <c r="G75" s="148" t="s">
        <v>366</v>
      </c>
      <c r="H75" s="151" t="s">
        <v>73</v>
      </c>
      <c r="I75" s="148" t="s">
        <v>154</v>
      </c>
      <c r="J75" s="148" t="s">
        <v>260</v>
      </c>
      <c r="K75" s="153">
        <v>7</v>
      </c>
      <c r="L75" s="148">
        <v>2</v>
      </c>
      <c r="M75" s="18">
        <v>2</v>
      </c>
      <c r="N75" s="18">
        <v>4</v>
      </c>
      <c r="O75" s="18">
        <v>4</v>
      </c>
      <c r="P75" s="50">
        <f t="shared" si="11"/>
        <v>1</v>
      </c>
      <c r="Q75" s="220">
        <f t="shared" si="9"/>
        <v>4</v>
      </c>
      <c r="R75" s="50">
        <f t="shared" si="6"/>
        <v>0.5714285714285714</v>
      </c>
      <c r="S75" s="132">
        <v>6</v>
      </c>
      <c r="T75" s="133">
        <v>5</v>
      </c>
      <c r="U75" s="193">
        <f>T75/S75</f>
        <v>0.83333333333333337</v>
      </c>
      <c r="V75" s="133">
        <f>T75</f>
        <v>5</v>
      </c>
      <c r="W75" s="193">
        <f>V75/K75</f>
        <v>0.7142857142857143</v>
      </c>
      <c r="X75" s="188" t="s">
        <v>451</v>
      </c>
      <c r="Y75" s="19">
        <v>7</v>
      </c>
    </row>
    <row r="76" spans="1:25" s="20" customFormat="1" ht="120" customHeight="1" thickBot="1" x14ac:dyDescent="0.3">
      <c r="A76" s="180"/>
      <c r="B76" s="181"/>
      <c r="C76" s="182"/>
      <c r="D76" s="149">
        <v>9</v>
      </c>
      <c r="E76" s="126" t="s">
        <v>74</v>
      </c>
      <c r="F76" s="149">
        <v>9</v>
      </c>
      <c r="G76" s="149" t="s">
        <v>1</v>
      </c>
      <c r="H76" s="126" t="s">
        <v>75</v>
      </c>
      <c r="I76" s="149" t="s">
        <v>1</v>
      </c>
      <c r="J76" s="64">
        <v>0.75</v>
      </c>
      <c r="K76" s="216">
        <v>0.85</v>
      </c>
      <c r="L76" s="71">
        <v>0.78</v>
      </c>
      <c r="M76" s="134">
        <v>0.89659999999999995</v>
      </c>
      <c r="N76" s="40">
        <v>0.8</v>
      </c>
      <c r="O76" s="40">
        <v>0.88</v>
      </c>
      <c r="P76" s="221">
        <f t="shared" si="11"/>
        <v>1.0999999999999999</v>
      </c>
      <c r="Q76" s="221">
        <f t="shared" si="9"/>
        <v>0.88</v>
      </c>
      <c r="R76" s="221">
        <f t="shared" si="6"/>
        <v>1.0352941176470589</v>
      </c>
      <c r="S76" s="217">
        <v>0.83</v>
      </c>
      <c r="T76" s="219">
        <v>0.88</v>
      </c>
      <c r="U76" s="218">
        <f>T76/S76</f>
        <v>1.0602409638554218</v>
      </c>
      <c r="V76" s="218">
        <v>0.88</v>
      </c>
      <c r="W76" s="218">
        <f>V76/K76</f>
        <v>1.0352941176470589</v>
      </c>
      <c r="X76" s="191" t="s">
        <v>420</v>
      </c>
      <c r="Y76" s="41">
        <v>0.85</v>
      </c>
    </row>
    <row r="77" spans="1:25" ht="18" x14ac:dyDescent="0.2">
      <c r="P77" s="136"/>
      <c r="Q77" s="137"/>
      <c r="R77" s="138"/>
      <c r="S77" s="124"/>
      <c r="T77" s="136"/>
      <c r="U77" s="138"/>
      <c r="V77" s="138"/>
      <c r="W77" s="136"/>
      <c r="X77" s="146"/>
    </row>
    <row r="78" spans="1:25" ht="15.75" thickBot="1" x14ac:dyDescent="0.25"/>
    <row r="79" spans="1:25" x14ac:dyDescent="0.2">
      <c r="O79" s="186" t="s">
        <v>389</v>
      </c>
      <c r="P79" s="187"/>
    </row>
    <row r="80" spans="1:25" x14ac:dyDescent="0.2">
      <c r="O80" s="139" t="s">
        <v>390</v>
      </c>
      <c r="P80" s="140">
        <f>AVERAGE(W5:W12)</f>
        <v>1.4087012987012988</v>
      </c>
    </row>
    <row r="81" spans="15:16" x14ac:dyDescent="0.2">
      <c r="O81" s="139" t="s">
        <v>391</v>
      </c>
      <c r="P81" s="140">
        <f>AVERAGE(W13:W21)</f>
        <v>1.0050606177695216</v>
      </c>
    </row>
    <row r="82" spans="15:16" x14ac:dyDescent="0.2">
      <c r="O82" s="139" t="s">
        <v>392</v>
      </c>
      <c r="P82" s="140">
        <f>AVERAGE(W22:W36)</f>
        <v>1.0573278305114626</v>
      </c>
    </row>
    <row r="83" spans="15:16" x14ac:dyDescent="0.2">
      <c r="O83" s="139" t="s">
        <v>393</v>
      </c>
      <c r="P83" s="140">
        <f>AVERAGE(R37:R39)</f>
        <v>0.62450936047777772</v>
      </c>
    </row>
    <row r="84" spans="15:16" x14ac:dyDescent="0.2">
      <c r="O84" s="139" t="s">
        <v>394</v>
      </c>
      <c r="P84" s="140">
        <f>AVERAGE(W40:W44)</f>
        <v>0.69722614620769896</v>
      </c>
    </row>
    <row r="85" spans="15:16" x14ac:dyDescent="0.2">
      <c r="O85" s="139" t="s">
        <v>395</v>
      </c>
      <c r="P85" s="140">
        <f>AVERAGE(W45:W54)</f>
        <v>0.86288879166666665</v>
      </c>
    </row>
    <row r="86" spans="15:16" x14ac:dyDescent="0.2">
      <c r="O86" s="139" t="s">
        <v>396</v>
      </c>
      <c r="P86" s="140">
        <f>AVERAGE(W55:W64)</f>
        <v>0.98582111385280524</v>
      </c>
    </row>
    <row r="87" spans="15:16" x14ac:dyDescent="0.2">
      <c r="O87" s="139" t="s">
        <v>397</v>
      </c>
      <c r="P87" s="140">
        <f>AVERAGE(W65:W76)</f>
        <v>0.93314957919415475</v>
      </c>
    </row>
    <row r="88" spans="15:16" ht="15.75" thickBot="1" x14ac:dyDescent="0.25">
      <c r="O88" s="141" t="s">
        <v>398</v>
      </c>
      <c r="P88" s="142">
        <f>AVERAGE(P80:P87)</f>
        <v>0.94683559229767322</v>
      </c>
    </row>
  </sheetData>
  <autoFilter ref="A4:AC77" xr:uid="{A20A82E7-32A5-44A7-8C4A-27A970CA5759}"/>
  <mergeCells count="105">
    <mergeCell ref="O79:P79"/>
    <mergeCell ref="A65:A76"/>
    <mergeCell ref="B65:B76"/>
    <mergeCell ref="C65:C76"/>
    <mergeCell ref="D65:D67"/>
    <mergeCell ref="E65:E67"/>
    <mergeCell ref="F65:F67"/>
    <mergeCell ref="D47:D49"/>
    <mergeCell ref="E47:E49"/>
    <mergeCell ref="F47:F49"/>
    <mergeCell ref="A55:A64"/>
    <mergeCell ref="B55:B64"/>
    <mergeCell ref="C55:C64"/>
    <mergeCell ref="D55:D58"/>
    <mergeCell ref="E55:E58"/>
    <mergeCell ref="F55:F58"/>
    <mergeCell ref="D63:D64"/>
    <mergeCell ref="E63:E64"/>
    <mergeCell ref="F63:F64"/>
    <mergeCell ref="G63:G64"/>
    <mergeCell ref="F1:Y1"/>
    <mergeCell ref="G65:G67"/>
    <mergeCell ref="D72:D73"/>
    <mergeCell ref="E72:E73"/>
    <mergeCell ref="F72:F73"/>
    <mergeCell ref="G72:G73"/>
    <mergeCell ref="G47:G49"/>
    <mergeCell ref="G45:G46"/>
    <mergeCell ref="D50:D51"/>
    <mergeCell ref="E50:E51"/>
    <mergeCell ref="F50:F51"/>
    <mergeCell ref="G55:G58"/>
    <mergeCell ref="D59:D62"/>
    <mergeCell ref="E59:E62"/>
    <mergeCell ref="F59:F62"/>
    <mergeCell ref="G59:G62"/>
    <mergeCell ref="A13:A21"/>
    <mergeCell ref="B13:B21"/>
    <mergeCell ref="G40:G42"/>
    <mergeCell ref="D43:D44"/>
    <mergeCell ref="E43:E44"/>
    <mergeCell ref="F43:F44"/>
    <mergeCell ref="G43:G44"/>
    <mergeCell ref="A45:A54"/>
    <mergeCell ref="B45:B54"/>
    <mergeCell ref="C45:C54"/>
    <mergeCell ref="D45:D46"/>
    <mergeCell ref="E45:E46"/>
    <mergeCell ref="A40:A44"/>
    <mergeCell ref="B40:B44"/>
    <mergeCell ref="C40:C44"/>
    <mergeCell ref="D40:D42"/>
    <mergeCell ref="E40:E42"/>
    <mergeCell ref="F40:F42"/>
    <mergeCell ref="G50:G51"/>
    <mergeCell ref="D52:D53"/>
    <mergeCell ref="E52:E53"/>
    <mergeCell ref="F52:F53"/>
    <mergeCell ref="G52:G53"/>
    <mergeCell ref="F45:F46"/>
    <mergeCell ref="A37:A39"/>
    <mergeCell ref="B37:B39"/>
    <mergeCell ref="C37:C39"/>
    <mergeCell ref="D38:D39"/>
    <mergeCell ref="E38:E39"/>
    <mergeCell ref="F38:F39"/>
    <mergeCell ref="G22:G26"/>
    <mergeCell ref="D27:D32"/>
    <mergeCell ref="E27:E32"/>
    <mergeCell ref="F27:F32"/>
    <mergeCell ref="G27:G32"/>
    <mergeCell ref="D34:D36"/>
    <mergeCell ref="E34:E36"/>
    <mergeCell ref="F34:F36"/>
    <mergeCell ref="G34:G36"/>
    <mergeCell ref="A22:A36"/>
    <mergeCell ref="B22:B36"/>
    <mergeCell ref="C22:C36"/>
    <mergeCell ref="D22:D26"/>
    <mergeCell ref="E22:E26"/>
    <mergeCell ref="F22:F26"/>
    <mergeCell ref="C13:C21"/>
    <mergeCell ref="D13:D15"/>
    <mergeCell ref="E13:E15"/>
    <mergeCell ref="F13:F15"/>
    <mergeCell ref="G13:G15"/>
    <mergeCell ref="A1:E3"/>
    <mergeCell ref="A5:A12"/>
    <mergeCell ref="B5:B12"/>
    <mergeCell ref="C5:C12"/>
    <mergeCell ref="D5:D7"/>
    <mergeCell ref="E5:E7"/>
    <mergeCell ref="F5:F7"/>
    <mergeCell ref="G5:G7"/>
    <mergeCell ref="D8:D11"/>
    <mergeCell ref="D16:D18"/>
    <mergeCell ref="E16:E18"/>
    <mergeCell ref="F16:F18"/>
    <mergeCell ref="G16:G18"/>
    <mergeCell ref="D19:D20"/>
    <mergeCell ref="E19:E20"/>
    <mergeCell ref="F19:F20"/>
    <mergeCell ref="E8:E11"/>
    <mergeCell ref="F8:F11"/>
    <mergeCell ref="G8:G11"/>
  </mergeCells>
  <phoneticPr fontId="20" type="noConversion"/>
  <printOptions horizontalCentered="1"/>
  <pageMargins left="7.874015748031496E-2" right="7.874015748031496E-2" top="0.39370078740157483" bottom="0.19685039370078741" header="0" footer="3.937007874015748E-2"/>
  <pageSetup paperSize="5" scale="38"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H7EN5MXTHQNV-1281-16</_dlc_DocId>
    <_dlc_DocIdUrl xmlns="ae9388c0-b1e2-40ea-b6a8-c51c7913cbd2">
      <Url>https://www.mincultura.gov.co/ministerio/oficinas-y-grupos/oficina%20asesora%20de%20planeacion/planeacion%20estrategica/_layouts/15/DocIdRedir.aspx?ID=H7EN5MXTHQNV-1281-16</Url>
      <Description>H7EN5MXTHQNV-1281-16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5EDB62-306D-445E-A5D2-6EF7A420C614}"/>
</file>

<file path=customXml/itemProps2.xml><?xml version="1.0" encoding="utf-8"?>
<ds:datastoreItem xmlns:ds="http://schemas.openxmlformats.org/officeDocument/2006/customXml" ds:itemID="{913BEF97-49B6-4944-860D-1D33FE5F24D1}"/>
</file>

<file path=customXml/itemProps3.xml><?xml version="1.0" encoding="utf-8"?>
<ds:datastoreItem xmlns:ds="http://schemas.openxmlformats.org/officeDocument/2006/customXml" ds:itemID="{A8A2B0A4-BB74-426F-B44F-5F6399A6DAE9}"/>
</file>

<file path=customXml/itemProps4.xml><?xml version="1.0" encoding="utf-8"?>
<ds:datastoreItem xmlns:ds="http://schemas.openxmlformats.org/officeDocument/2006/customXml" ds:itemID="{BF63F6BA-CB04-45DE-AFEC-87BE5714D9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PEI_2019</vt:lpstr>
      <vt:lpstr>Tbla</vt:lpstr>
      <vt:lpstr>Plan_Estrategico_Institucio_(0)</vt:lpstr>
      <vt:lpstr>PEI 2019-2022</vt:lpstr>
      <vt:lpstr>'PEI 2019-2022'!Área_de_impresión</vt:lpstr>
      <vt:lpstr>'Plan_Estrategico_Institucio_(0)'!Área_de_impresión</vt:lpstr>
      <vt:lpstr>'PEI 2019-2022'!Títulos_a_imprimir</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Juliana Zamora</cp:lastModifiedBy>
  <cp:lastPrinted>2020-10-27T17:22:42Z</cp:lastPrinted>
  <dcterms:created xsi:type="dcterms:W3CDTF">2019-10-09T19:55:58Z</dcterms:created>
  <dcterms:modified xsi:type="dcterms:W3CDTF">2022-02-17T14:26:17Z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3b04a299-7a56-4660-b99a-e421e5822907</vt:lpwstr>
  </property>
</Properties>
</file>