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C:\Users\Mzamora\Documents\SEGUIMIENTOS PEI Y PA\2021\"/>
    </mc:Choice>
  </mc:AlternateContent>
  <xr:revisionPtr revIDLastSave="0" documentId="13_ncr:1_{E45AE921-ACF3-41CA-86FA-2BD1EA172822}" xr6:coauthVersionLast="45" xr6:coauthVersionMax="47" xr10:uidLastSave="{00000000-0000-0000-0000-000000000000}"/>
  <bookViews>
    <workbookView xWindow="-120" yWindow="-120" windowWidth="29040" windowHeight="15840" tabRatio="940" firstSheet="3" activeTab="3" xr2:uid="{00000000-000D-0000-FFFF-FFFF00000000}"/>
  </bookViews>
  <sheets>
    <sheet name="PEI_2019" sheetId="8" state="hidden" r:id="rId1"/>
    <sheet name="Tbla" sheetId="10" state="hidden" r:id="rId2"/>
    <sheet name="Plan_Estrategico_Institucio_(0)" sheetId="11" state="hidden" r:id="rId3"/>
    <sheet name="PEI SEPTIEMBRE 2021" sheetId="24" r:id="rId4"/>
  </sheets>
  <definedNames>
    <definedName name="_xlnm._FilterDatabase" localSheetId="3" hidden="1">'PEI SEPTIEMBRE 2021'!$A$4:$AB$78</definedName>
    <definedName name="_xlnm._FilterDatabase" localSheetId="2" hidden="1">'Plan_Estrategico_Institucio_(0)'!$A$4:$W$77</definedName>
    <definedName name="_xlnm.Print_Area" localSheetId="3">'PEI SEPTIEMBRE 2021'!$A$1:$X$78</definedName>
    <definedName name="_xlnm.Print_Area" localSheetId="2">'Plan_Estrategico_Institucio_(0)'!$A$1:$R$83</definedName>
    <definedName name="kronos_MCSIG_PPP" localSheetId="0" hidden="1">PEI_2019!$A$1:$L$77</definedName>
    <definedName name="MIPG_1">#REF!</definedName>
    <definedName name="OBES_0">#REF!</definedName>
    <definedName name="OBES_1">#REF!</definedName>
    <definedName name="OBES_2">#REF!</definedName>
    <definedName name="OBES_3">#REF!</definedName>
    <definedName name="OBES_4">#REF!</definedName>
    <definedName name="OBES_5">#REF!</definedName>
    <definedName name="OBES_6">#REF!</definedName>
    <definedName name="OBES_7">#REF!</definedName>
    <definedName name="OBES_8">#REF!</definedName>
    <definedName name="TIPO_G">#REF!</definedName>
    <definedName name="_xlnm.Print_Titles" localSheetId="3">'PEI SEPTIEMBRE 2021'!$4:$4</definedName>
    <definedName name="_xlnm.Print_Titles" localSheetId="2">'Plan_Estrategico_Institucio_(0)'!$4:$4</definedName>
  </definedNames>
  <calcPr calcId="191029"/>
  <pivotCaches>
    <pivotCache cacheId="1" r:id="rId5"/>
  </pivotCache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4" i="24" l="1"/>
  <c r="P6" i="24" l="1"/>
  <c r="P7" i="24"/>
  <c r="P9" i="24"/>
  <c r="P10" i="24"/>
  <c r="P11" i="24"/>
  <c r="P12" i="24"/>
  <c r="P13" i="24"/>
  <c r="P14" i="24"/>
  <c r="P15" i="24"/>
  <c r="P16" i="24"/>
  <c r="P17" i="24"/>
  <c r="P18" i="24"/>
  <c r="P19" i="24"/>
  <c r="P20" i="24"/>
  <c r="P21" i="24"/>
  <c r="P22" i="24"/>
  <c r="P23" i="24"/>
  <c r="P24" i="24"/>
  <c r="P25" i="24"/>
  <c r="P26" i="24"/>
  <c r="P27" i="24"/>
  <c r="P28" i="24"/>
  <c r="P29" i="24"/>
  <c r="P30" i="24"/>
  <c r="P31" i="24"/>
  <c r="P33" i="24"/>
  <c r="P34" i="24"/>
  <c r="P35" i="24"/>
  <c r="P36" i="24"/>
  <c r="P37" i="24"/>
  <c r="P38" i="24"/>
  <c r="P39" i="24"/>
  <c r="P40" i="24"/>
  <c r="P42" i="24"/>
  <c r="P43" i="24"/>
  <c r="P44" i="24"/>
  <c r="P45" i="24"/>
  <c r="P46" i="24"/>
  <c r="P47" i="24"/>
  <c r="P48" i="24"/>
  <c r="P49" i="24"/>
  <c r="P50" i="24"/>
  <c r="P51" i="24"/>
  <c r="P52" i="24"/>
  <c r="P53" i="24"/>
  <c r="P54" i="24"/>
  <c r="P55" i="24"/>
  <c r="P56" i="24"/>
  <c r="P57" i="24"/>
  <c r="P58" i="24"/>
  <c r="P60" i="24"/>
  <c r="P61" i="24"/>
  <c r="P62" i="24"/>
  <c r="P63" i="24"/>
  <c r="P64" i="24"/>
  <c r="P65" i="24"/>
  <c r="P66" i="24"/>
  <c r="P67" i="24"/>
  <c r="P68" i="24"/>
  <c r="P69" i="24"/>
  <c r="P70" i="24"/>
  <c r="P71" i="24"/>
  <c r="P72" i="24"/>
  <c r="P73" i="24"/>
  <c r="P74" i="24"/>
  <c r="P75" i="24"/>
  <c r="P76" i="24"/>
  <c r="P92" i="24"/>
  <c r="U6" i="24" l="1"/>
  <c r="R59" i="24"/>
  <c r="T59" i="24"/>
  <c r="U59" i="24" s="1"/>
  <c r="U32" i="24"/>
  <c r="U45" i="24"/>
  <c r="U46" i="24"/>
  <c r="U49" i="24"/>
  <c r="U52" i="24"/>
  <c r="U53" i="24"/>
  <c r="U55" i="24"/>
  <c r="U56" i="24"/>
  <c r="U57" i="24"/>
  <c r="U58" i="24"/>
  <c r="U61" i="24"/>
  <c r="U63" i="24"/>
  <c r="U64" i="24"/>
  <c r="U65" i="24"/>
  <c r="U66" i="24"/>
  <c r="U67" i="24"/>
  <c r="U68" i="24"/>
  <c r="U69" i="24"/>
  <c r="U70" i="24"/>
  <c r="U71" i="24"/>
  <c r="U72" i="24"/>
  <c r="U73" i="24"/>
  <c r="U74" i="24"/>
  <c r="U75" i="24"/>
  <c r="U76" i="24"/>
  <c r="U8" i="24"/>
  <c r="U12" i="24"/>
  <c r="U13" i="24"/>
  <c r="U14" i="24"/>
  <c r="U15" i="24"/>
  <c r="U16" i="24"/>
  <c r="U17" i="24"/>
  <c r="U18" i="24"/>
  <c r="U19" i="24"/>
  <c r="U20" i="24"/>
  <c r="U21" i="24"/>
  <c r="U25" i="24"/>
  <c r="U28" i="24"/>
  <c r="U29" i="24"/>
  <c r="U33" i="24"/>
  <c r="U37" i="24"/>
  <c r="U39" i="24"/>
  <c r="U40" i="24"/>
  <c r="Q76" i="24"/>
  <c r="R76" i="24" s="1"/>
  <c r="Q75" i="24"/>
  <c r="R75" i="24" s="1"/>
  <c r="Q74" i="24"/>
  <c r="R74" i="24" s="1"/>
  <c r="Q73" i="24"/>
  <c r="R73" i="24" s="1"/>
  <c r="Q72" i="24"/>
  <c r="R72" i="24" s="1"/>
  <c r="Q71" i="24"/>
  <c r="R71" i="24" s="1"/>
  <c r="Q70" i="24"/>
  <c r="R70" i="24" s="1"/>
  <c r="Q69" i="24"/>
  <c r="R69" i="24" s="1"/>
  <c r="Q68" i="24"/>
  <c r="R68" i="24" s="1"/>
  <c r="Q67" i="24"/>
  <c r="R67" i="24" s="1"/>
  <c r="Q66" i="24"/>
  <c r="R66" i="24" s="1"/>
  <c r="Q65" i="24"/>
  <c r="R65" i="24" s="1"/>
  <c r="Q64" i="24"/>
  <c r="R64" i="24" s="1"/>
  <c r="Q63" i="24"/>
  <c r="R63" i="24" s="1"/>
  <c r="Q62" i="24"/>
  <c r="Q61" i="24"/>
  <c r="R61" i="24" s="1"/>
  <c r="Q60" i="24"/>
  <c r="R60" i="24" s="1"/>
  <c r="Q58" i="24"/>
  <c r="R58" i="24" s="1"/>
  <c r="Q57" i="24"/>
  <c r="R57" i="24" s="1"/>
  <c r="Q56" i="24"/>
  <c r="R56" i="24" s="1"/>
  <c r="Q55" i="24"/>
  <c r="R55" i="24" s="1"/>
  <c r="Q54" i="24"/>
  <c r="T54" i="24" s="1"/>
  <c r="Q53" i="24"/>
  <c r="R53" i="24" s="1"/>
  <c r="Q52" i="24"/>
  <c r="R52" i="24" s="1"/>
  <c r="Q51" i="24"/>
  <c r="T51" i="24" s="1"/>
  <c r="Q50" i="24"/>
  <c r="R50" i="24" s="1"/>
  <c r="Q49" i="24"/>
  <c r="R49" i="24" s="1"/>
  <c r="Q48" i="24"/>
  <c r="Q47" i="24"/>
  <c r="Q46" i="24"/>
  <c r="R46" i="24" s="1"/>
  <c r="Q45" i="24"/>
  <c r="R45" i="24" s="1"/>
  <c r="Q44" i="24"/>
  <c r="T44" i="24" s="1"/>
  <c r="Q43" i="24"/>
  <c r="T43" i="24" s="1"/>
  <c r="Q42" i="24"/>
  <c r="T42" i="24" s="1"/>
  <c r="Q40" i="24"/>
  <c r="R40" i="24" s="1"/>
  <c r="Q39" i="24"/>
  <c r="R39" i="24" s="1"/>
  <c r="Q38" i="24"/>
  <c r="T38" i="24" s="1"/>
  <c r="Q37" i="24"/>
  <c r="R37" i="24" s="1"/>
  <c r="Q36" i="24"/>
  <c r="T36" i="24" s="1"/>
  <c r="Q35" i="24"/>
  <c r="T35" i="24" s="1"/>
  <c r="Q34" i="24"/>
  <c r="T34" i="24" s="1"/>
  <c r="Q33" i="24"/>
  <c r="R33" i="24" s="1"/>
  <c r="Q32" i="24"/>
  <c r="R32" i="24" s="1"/>
  <c r="Q31" i="24"/>
  <c r="T31" i="24" s="1"/>
  <c r="Q30" i="24"/>
  <c r="R30" i="24" s="1"/>
  <c r="Q29" i="24"/>
  <c r="R29" i="24" s="1"/>
  <c r="Q28" i="24"/>
  <c r="R28" i="24" s="1"/>
  <c r="Q27" i="24"/>
  <c r="T27" i="24" s="1"/>
  <c r="Q26" i="24"/>
  <c r="T26" i="24" s="1"/>
  <c r="Q25" i="24"/>
  <c r="R25" i="24" s="1"/>
  <c r="Q24" i="24"/>
  <c r="R24" i="24" s="1"/>
  <c r="Q23" i="24"/>
  <c r="R23" i="24" s="1"/>
  <c r="Q22" i="24"/>
  <c r="R22" i="24" s="1"/>
  <c r="Q21" i="24"/>
  <c r="R21" i="24" s="1"/>
  <c r="Q20" i="24"/>
  <c r="R20" i="24" s="1"/>
  <c r="Q19" i="24"/>
  <c r="R19" i="24" s="1"/>
  <c r="Q18" i="24"/>
  <c r="R18" i="24" s="1"/>
  <c r="Q17" i="24"/>
  <c r="R17" i="24" s="1"/>
  <c r="Q16" i="24"/>
  <c r="R16" i="24" s="1"/>
  <c r="Q15" i="24"/>
  <c r="R15" i="24" s="1"/>
  <c r="Q14" i="24"/>
  <c r="R14" i="24" s="1"/>
  <c r="Q13" i="24"/>
  <c r="R13" i="24" s="1"/>
  <c r="Q12" i="24"/>
  <c r="R12" i="24" s="1"/>
  <c r="R11" i="24"/>
  <c r="Q10" i="24"/>
  <c r="T10" i="24" s="1"/>
  <c r="Q9" i="24"/>
  <c r="Q7" i="24"/>
  <c r="R7" i="24" s="1"/>
  <c r="Q6" i="24"/>
  <c r="R6" i="24" s="1"/>
  <c r="O38" i="11"/>
  <c r="O76" i="11"/>
  <c r="O70" i="11"/>
  <c r="O65" i="11"/>
  <c r="O64" i="11"/>
  <c r="O63" i="11"/>
  <c r="O62" i="11"/>
  <c r="O61" i="11"/>
  <c r="O60" i="11"/>
  <c r="O58" i="11"/>
  <c r="O56" i="11"/>
  <c r="O55" i="11"/>
  <c r="O54" i="11"/>
  <c r="O53" i="11"/>
  <c r="O52" i="11"/>
  <c r="O50" i="11"/>
  <c r="O49" i="11"/>
  <c r="O48" i="11"/>
  <c r="O47" i="11"/>
  <c r="O46" i="11"/>
  <c r="O45" i="11"/>
  <c r="O43" i="11"/>
  <c r="O42" i="11"/>
  <c r="O40" i="11"/>
  <c r="O39" i="11"/>
  <c r="O37" i="11"/>
  <c r="O36" i="11"/>
  <c r="O35" i="11"/>
  <c r="O34" i="11"/>
  <c r="O32" i="11"/>
  <c r="O31" i="11"/>
  <c r="O30" i="11"/>
  <c r="O27" i="11"/>
  <c r="O26" i="11"/>
  <c r="O24" i="11"/>
  <c r="O20" i="11"/>
  <c r="O19" i="11"/>
  <c r="O18" i="11"/>
  <c r="O17" i="11"/>
  <c r="O16" i="11"/>
  <c r="O14" i="11"/>
  <c r="O12" i="11"/>
  <c r="G78" i="8"/>
  <c r="J78" i="8"/>
  <c r="M2" i="8"/>
  <c r="M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N2" i="8"/>
  <c r="N3" i="8"/>
  <c r="N4" i="8"/>
  <c r="N5" i="8"/>
  <c r="N6" i="8"/>
  <c r="N7" i="8"/>
  <c r="N8" i="8"/>
  <c r="N78" i="8" s="1"/>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Q2" i="8"/>
  <c r="R31" i="24" l="1"/>
  <c r="U31" i="24"/>
  <c r="P85" i="24"/>
  <c r="P91" i="24"/>
  <c r="R35" i="24"/>
  <c r="U35" i="24"/>
  <c r="R54" i="24"/>
  <c r="U54" i="24"/>
  <c r="R42" i="24"/>
  <c r="U42" i="24"/>
  <c r="R36" i="24"/>
  <c r="U36" i="24"/>
  <c r="R38" i="24"/>
  <c r="U38" i="24"/>
  <c r="P87" i="24" s="1"/>
  <c r="R34" i="24"/>
  <c r="U34" i="24"/>
  <c r="R62" i="24"/>
  <c r="U62" i="24"/>
  <c r="R10" i="24"/>
  <c r="U10" i="24"/>
  <c r="R48" i="24"/>
  <c r="T48" i="24"/>
  <c r="U48" i="24" s="1"/>
  <c r="R27" i="24"/>
  <c r="U27" i="24"/>
  <c r="R9" i="24"/>
  <c r="T9" i="24"/>
  <c r="U9" i="24" s="1"/>
  <c r="R47" i="24"/>
  <c r="T47" i="24"/>
  <c r="U47" i="24" s="1"/>
  <c r="R43" i="24"/>
  <c r="U43" i="24"/>
  <c r="R51" i="24"/>
  <c r="U51" i="24"/>
  <c r="R44" i="24"/>
  <c r="U44" i="24"/>
  <c r="R26" i="24"/>
  <c r="U26" i="24"/>
  <c r="T23" i="24"/>
  <c r="U23" i="24" s="1"/>
  <c r="T22" i="24"/>
  <c r="U22" i="24" s="1"/>
  <c r="T30" i="24"/>
  <c r="U30" i="24" s="1"/>
  <c r="T60" i="24"/>
  <c r="U60" i="24" s="1"/>
  <c r="P88" i="24" l="1"/>
  <c r="P84" i="24"/>
  <c r="P90" i="24"/>
  <c r="P86" i="24"/>
  <c r="P89" i="2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1000000}" keepAlive="1" name="kronos MCSIG PEI" type="5" refreshedVersion="6" background="1" saveData="1">
    <dbPr connection="Provider=SQLOLEDB.1;Persist Security Info=True;User ID=dbusr_mcsiglec;Initial Catalog=MCSIG;Data Source=mckansa;Use Procedure for Prepare=1;Auto Translate=True;Packet Size=4096;Workstation ID=SISTEMAS07;Use Encryption for Data=False;Tag with column collation when possible=False" command="SELECT        SIGII.SIGII_OBJETIVO_ESTRATEGICO.OBJ_ID, SIGII.SIGII_OBJETIVO_ESTRATEGICO.OBJ_DESCRIPCION, SIGII.SIGII_ESTRATEGIA.EST_ID, _x000d__x000a_                         SIGII.SIGII_ESTRATEGIA.EST_DESCRIPCION, SIGII.SIGII_INDICADORES.SIN_ID, SIGII.SIGII_INDICADORES.SIN_NOMBRE, _x000d__x000a_                         SIGII.SIGII_INDICADORES_PROGRAMACION.SIP_CANTIDAD, SIGII.SIGII_INDICADORES_UNIDAD_MEDIDA.SIU_NUMBRE, SIGII.SIGII_DEPENDENCIA.DEP_NOMBRE, _x000d__x000a_                         SIGII.SIGII_INDICADORES_AVANCES.SIA_CANTIDAD, SIGII.SIGII_INDICADORES_AVANCES.SIA_OBSERVACIONES, _x000d__x000a_                         SIGII.SIGII_INDICADORES_AVANCES.SIA_FECHA_x000d__x000a_FROM            SIGII.SIGII_OBJETIVO_ESTRATEGICO INNER JOIN_x000d__x000a_                         SIGII.SIGII_ESTRATEGIA ON SIGII.SIGII_OBJETIVO_ESTRATEGICO.OBJ_ID = SIGII.SIGII_ESTRATEGIA.OBJ_ID INNER JOIN_x000d__x000a_                         SIGII.SIGII_ESTRATEGIA_INDICADORES ON SIGII.SIGII_ESTRATEGIA.EST_ID = SIGII.SIGII_ESTRATEGIA_INDICADORES.EST_ID INNER JOIN_x000d__x000a_                         SIGII.SIGII_INDICADORES ON SIGII.SIGII_ESTRATEGIA_INDICADORES.SIN_ID = SIGII.SIGII_INDICADORES.SIN_ID INNER JOIN_x000d__x000a_                         SIGII.SIGII_INDICADORES_PROGRAMACION ON SIGII.SIGII_INDICADORES.SIN_ID = SIGII.SIGII_INDICADORES_PROGRAMACION.SIN_ID INNER JOIN_x000d__x000a_                         SIGII.SIGII_INDICADORES_UNIDAD_MEDIDA ON SIGII.SIGII_INDICADORES.SIU_ID = SIGII.SIGII_INDICADORES_UNIDAD_MEDIDA.SIU_ID INNER JOIN_x000d__x000a_                         SIGII.SIGII_DEPENDENCIA ON SIGII.SIGII_INDICADORES.DEP_ID = SIGII.SIGII_DEPENDENCIA.DEP_ID LEFT OUTER JOIN_x000d__x000a_                         SIGII.SIGII_INDICADORES_AVANCES ON SIGII.SIGII_INDICADORES.SIN_ID = SIGII.SIGII_INDICADORES_AVANCES.SIN_ID_x000d__x000a_ORDER BY SIGII.SIGII_OBJETIVO_ESTRATEGICO.OBJ_ID, SIGII.SIGII_ESTRATEGIA.EST_DESCRIPCION"/>
  </connection>
</connections>
</file>

<file path=xl/sharedStrings.xml><?xml version="1.0" encoding="utf-8"?>
<sst xmlns="http://schemas.openxmlformats.org/spreadsheetml/2006/main" count="1459" uniqueCount="477">
  <si>
    <t>Formulación, desarrollo y actualización del marco normativo del sector cultura</t>
  </si>
  <si>
    <t>Oficina Asesora Jurídica</t>
  </si>
  <si>
    <t>Iniciativas legislativas presentadas ante el Congreso que inciden en el sector cultura, conceptualizadas</t>
  </si>
  <si>
    <t>Despacho del Viceministro de la Creatividad y la Economía Naranja</t>
  </si>
  <si>
    <t>Marco normativo generado para el desarrollo de la economia naranja</t>
  </si>
  <si>
    <t>Despacho de la Dirección de Patrimonio y Memoria</t>
  </si>
  <si>
    <t>Despacho de la Dirección de Artes</t>
  </si>
  <si>
    <t>Levantamiento y acceso de información del sector cultura</t>
  </si>
  <si>
    <t>Liderar la articulación entre los diferentes niveles de gobierno, los agentes del sector cultura y el sector privado para propiciar el acceso a la cultura, la innovación y el emprendimiento cultural desde nuestros territorios</t>
  </si>
  <si>
    <t>Fortalecimiento de la gestión cultural en los territorios</t>
  </si>
  <si>
    <t>Despacho de la Dirección de Fomento Regional</t>
  </si>
  <si>
    <t>Creadores y gestores culturales vinculados a los Beneficios Económicos Periódicos - BEPS</t>
  </si>
  <si>
    <t>Despacho del Ministro</t>
  </si>
  <si>
    <t>Municipios acompañados en el desarrollo de estrategias de Nodos de Emprendimiento Cultural</t>
  </si>
  <si>
    <t>Colectivos de mujeres atendidos con fortalecimiento de sus habilidades y capacidades de gestión.</t>
  </si>
  <si>
    <t>Pilotos con el programa "mujeres afro narran su territorio implementados" (componente emprendimiento).</t>
  </si>
  <si>
    <t>Áreas de Desarrollo Naranja (ADN) implementadas</t>
  </si>
  <si>
    <t>Fortalecimiento de los procesos de reparación colectiva de las comunidades con enfoque diferencial</t>
  </si>
  <si>
    <t>Medidas de reparación atendidas</t>
  </si>
  <si>
    <t>Ampliar la oferta institucional que contribuya al cierre de brechas sociales, impulsando las manifestaciones artísticas y culturales, los talentos creativos, la innovación y el desarrollo de nuevos emprendimientos.</t>
  </si>
  <si>
    <t>Promoción de hábitos de lectura en la población Colombiana con enfasis en la primera infancia, infancia, adolescencia y familias</t>
  </si>
  <si>
    <t>Libros digitales dispuestos al público por la Biblioteca Nacional de Colombia</t>
  </si>
  <si>
    <t>Usuarios registrados en las plataformas Maguaré y MaguaRED</t>
  </si>
  <si>
    <t>Formación para las artes, la cultura y la economía creativa</t>
  </si>
  <si>
    <t>Personas beneficiadas por programas de formación artística y cultural</t>
  </si>
  <si>
    <t>Despacho de la Dirección de Cinematografía</t>
  </si>
  <si>
    <t>Despacho de la Dirección de Comunicaciones</t>
  </si>
  <si>
    <t>Colectivos de comunicación fortalecidos en narrativas, creación y comunicación</t>
  </si>
  <si>
    <t>Pilotos con el programa "mujeres afro narran su territorio implementados". (componente creación)</t>
  </si>
  <si>
    <t>Impulso del consumo nacional de bienes y servicios artísticos y culturales</t>
  </si>
  <si>
    <t>Visitas de usuarios a los contenidos de la plataforma Retina Latina registradas</t>
  </si>
  <si>
    <t>Impulso de la difusión y el conocimiento de las expresiones artísticas y culturales</t>
  </si>
  <si>
    <t>Sinfónica</t>
  </si>
  <si>
    <t>Conciertos realizados para acercar al público a la experiencia de la musica sinfónica.</t>
  </si>
  <si>
    <t>Establecer alianzas estratégicas para la consecución de recursos que apoyen el desarrollo de procesos culturales.</t>
  </si>
  <si>
    <t>Instrumentos de Financiación diseñados y puestos en marcha (FIDETER, FNG, Aldea)</t>
  </si>
  <si>
    <t>Grupo de Politicas Culturales y Asuntos Internacionales</t>
  </si>
  <si>
    <t>Valor de los recursos técnicos y/o financieros gestionados a través de procesos de cooperación.</t>
  </si>
  <si>
    <t>Generar y consolidar espacios que faciliten entornos apropiados para el desarrollo de los procesos y proyectos artísticos y culturales</t>
  </si>
  <si>
    <t>Estructuración, construcción, adecuación y/o dotación de espacios para el desarrollo de las expresiones y manifestaciones culturales y artísticas propias de los territorios.</t>
  </si>
  <si>
    <t>Espacios físicos adecuados y/o mantenidos para el desarrollo de las funciones museológicas</t>
  </si>
  <si>
    <t>Diseño e eimplementación de circuitos regionales para la movilidad de los procesos y practicas artísticas y culturales en articulación con las infraestructuras y los programas existentes en el territorio.</t>
  </si>
  <si>
    <t>Circuitos regionales para la movilidad de los procesos y prácticas artísticas y culturales, diseñados y en funcionamiento</t>
  </si>
  <si>
    <t>Implementar acciones de protección, reconocimiento y salvaguarda del patrimonio cultural Colombiano para preservar e impulsar nuestra identidad nacional, desde los territorios</t>
  </si>
  <si>
    <t>Transmisión y conservación de los oficios de las artes y el patrimonio cultural para el desarrollo social de los territorios- Memoria en las manos</t>
  </si>
  <si>
    <t>Escuelas Taller de Colombia creadas</t>
  </si>
  <si>
    <t>Talleres Escuela creadas</t>
  </si>
  <si>
    <t>Fortalecimiento de la función social del patrimonio cultural con enfoque de promoción de las identidades culturales desde los territorios - Memoria de los Territorios</t>
  </si>
  <si>
    <t>Elementos inscritos en las Listas Representativas de Patrimonio Cultural Inmaterial y de Bienes de Interés Cultural de la Nación.</t>
  </si>
  <si>
    <t>Planes de conservación de colecciones ejecutados</t>
  </si>
  <si>
    <t>Impulsar procesos creativos culturales que generen valor social agregado y fortalezcan la identidad y memoria cultural, desde los territorios</t>
  </si>
  <si>
    <t>Proyectos artísticos y culturales financiados a través del Programa Nacional de Concertación Cultural</t>
  </si>
  <si>
    <t>Estímulos otorgados a proyectos artísticos y culturales</t>
  </si>
  <si>
    <t>Generación de “valor agregado naranja” en el sector productivo a partir del patrimonio cultural.</t>
  </si>
  <si>
    <t>Escuela Taller Naranja creada</t>
  </si>
  <si>
    <t>Unidades de negocio bajo el modelo de la Diáspora Africana en Colombia apoyadas</t>
  </si>
  <si>
    <t>Planes formulados y en ejecución</t>
  </si>
  <si>
    <t>Ejemplares de la colección "Historias de la Historia de Colombia" que hacen parte de la Serie Leer es mi cuento entregados</t>
  </si>
  <si>
    <t>Promoción de una gerencia efectiva de los recursos físicos y financieros</t>
  </si>
  <si>
    <t>Porcentaje de ejecución presupuestal</t>
  </si>
  <si>
    <t>Oficina Asesora de Planeación</t>
  </si>
  <si>
    <t>Porcentaje de reducción de gastos de logística, tiquetes, viáticos y publicidad (austeridad de gasto)</t>
  </si>
  <si>
    <t>Aseguramiento y fortalecimiento del Modelo Integrado de Planeación y Gestión en el Ministerio de Cultura</t>
  </si>
  <si>
    <t>Articulación y mejoramiento del Sistema Integrado de Gestión Institucional</t>
  </si>
  <si>
    <t>Nivel de integración de los subsistemas en el Sistema Integrado de Gestión Institucional</t>
  </si>
  <si>
    <t>Fortalecemiento del sistema de control interno y la lucha contra la corrupción</t>
  </si>
  <si>
    <t>Oficina de Control Interno</t>
  </si>
  <si>
    <t>Cumplimiento del Programa Anual de Auditorias Internas.</t>
  </si>
  <si>
    <t>Fortalecimiento de las estrategias de transparencia, participación y servicio al ciudadano</t>
  </si>
  <si>
    <t>Fortalecimiento de las políticas de gestión del Talento Humano</t>
  </si>
  <si>
    <t>Nivel de satisfacción de las capacitaciones realizadas</t>
  </si>
  <si>
    <t>Capacidad en la prestación de servicios de tecnología</t>
  </si>
  <si>
    <t>Fortalecimiento de la implementación de los instrumentos archivísticos para facilitar su utilización y garantizar su conservación y preservación a largo plazo.</t>
  </si>
  <si>
    <t>Instrumentos archivísticos implementados en el Ministerio de Cultura</t>
  </si>
  <si>
    <t>Fortalecimiento de la gestión jurídica de la entidad</t>
  </si>
  <si>
    <t>Porcentaje de fallos a favor de procesos judiciales en donde participe la entidad</t>
  </si>
  <si>
    <t>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t>
  </si>
  <si>
    <t xml:space="preserve">Formulación e implementación de Políticas Públicas del ámbito cultural con enfoque poblacional y territorial </t>
  </si>
  <si>
    <t xml:space="preserve">Plan Decenal de Lenguas Nativas concertado e implementado  </t>
  </si>
  <si>
    <t xml:space="preserve">Subsectores de la Cuenta Satélite de Cultura medidos </t>
  </si>
  <si>
    <t xml:space="preserve">Entidades territoriales asesoradas en la estrategia de Fomento a la Gestión Cultural </t>
  </si>
  <si>
    <t xml:space="preserve">Coordinación y seguimiento a las intervenciones en los territorios a partir de las necesidades priorizadas por estos en el marco de las diferentes interacciones en las regiones </t>
  </si>
  <si>
    <t xml:space="preserve">Cumplimiento de compromisos en territorios priorizados </t>
  </si>
  <si>
    <t xml:space="preserve">Fortalecimiento del emprendimiento cultural en los territorios </t>
  </si>
  <si>
    <t>Entidades territoriales con asesoría y acompañamiento técnico para el fortalecimiento de las redes y/o bibliotecas públicas  de su región.</t>
  </si>
  <si>
    <t xml:space="preserve">Niños y jóvenes beneficiados por programas y procesos artísticos y culturales </t>
  </si>
  <si>
    <t xml:space="preserve">Municipios acompañados en el desarrollo de estrategias de circulación y formación de públicos, para el cine colombiano. </t>
  </si>
  <si>
    <t xml:space="preserve">Grupo del Teatro Colón </t>
  </si>
  <si>
    <t xml:space="preserve">Funciones de obras artisticas y culturales realizadas en sala del Teatro Colón </t>
  </si>
  <si>
    <t xml:space="preserve">Proyectos aprobados en el Sistema General de Regalías para el sector Cultura </t>
  </si>
  <si>
    <t xml:space="preserve">Obras artísticas creadas y exhibidas en los salones nacionales y regionales de artistas  </t>
  </si>
  <si>
    <t>Vincular la conservación, protección,  recuperación y nuevas dinámicas  del patrimonio material (mueble e inmueble)  a los procesos productivos propios de los territorios - Memoria Construida</t>
  </si>
  <si>
    <t>Garantia de la preservación del patrimonio material representado en las colecciones de los Museos del Ministerio de  Cultura</t>
  </si>
  <si>
    <t>Fortalecimiento del Programa Nacional de Concertación Cultural - PNCC y el Programa Nacional de Estimulos -  PNE.</t>
  </si>
  <si>
    <t xml:space="preserve">Proyectos apoyados por el PNCC priorizados con seguimiento </t>
  </si>
  <si>
    <t xml:space="preserve">Estímulos otorgados por el PNE, priorizados con seguimiento </t>
  </si>
  <si>
    <t>Particpación en la formulación y ejecución de los de los planes  conmemorativos al Bicentenario 1819-1823. con enfoque territorial</t>
  </si>
  <si>
    <t xml:space="preserve">Bibliotecas públicas de la RNBP que implementan el Programa de Bibliotecas Itinerantes. </t>
  </si>
  <si>
    <t>Fortalecer la capacidad de gestión y desempeño institucional y la mejora continua de los procesos, basada en  la gestión de los riesgos,  el manejo de la  información y la evaluación para la toma de decisiones.</t>
  </si>
  <si>
    <t xml:space="preserve">Secretaría General </t>
  </si>
  <si>
    <t>Fortalecimiento de  las TICs y los canales de comunicación.</t>
  </si>
  <si>
    <t xml:space="preserve">El Ministerio cuenta con los equipos apropiados para realizar sus actividades </t>
  </si>
  <si>
    <t>Número</t>
  </si>
  <si>
    <t>Porcentaje</t>
  </si>
  <si>
    <t>Total general</t>
  </si>
  <si>
    <t>PND</t>
  </si>
  <si>
    <t>% Avance TOTAL</t>
  </si>
  <si>
    <t>DEP_NOMBRE</t>
  </si>
  <si>
    <t>OBJ_ID</t>
  </si>
  <si>
    <t>OBJ_DESCRIPCION</t>
  </si>
  <si>
    <t>EST_ID</t>
  </si>
  <si>
    <t>EST_DESCRIPCION</t>
  </si>
  <si>
    <t>SIN_ID</t>
  </si>
  <si>
    <t>SIN_NOMBRE</t>
  </si>
  <si>
    <t>SIP_CANTIDAD</t>
  </si>
  <si>
    <t>SIU_NUMBRE</t>
  </si>
  <si>
    <t>SIA_CANTIDAD</t>
  </si>
  <si>
    <t>SIA_OBSERVACIONES</t>
  </si>
  <si>
    <t>SIA_FECHA</t>
  </si>
  <si>
    <t>Fecha Actualizado</t>
  </si>
  <si>
    <t>Territorios con política de turismo cultural implementada</t>
  </si>
  <si>
    <t>Pilotos de PCI en contextos Urbanos PCIU implementados</t>
  </si>
  <si>
    <t>Política de formación artística y cultural diseñada</t>
  </si>
  <si>
    <t xml:space="preserve">Se elaboró el borrador del documento  de propuesta para el diseño de política. Está en proceso de revisión para presentación a la Dirección. Se está ajustando lo referente a Presupuesto estimado. </t>
  </si>
  <si>
    <t xml:space="preserve">Despacho de la Dirección de Poblaciones_x000D_
</t>
  </si>
  <si>
    <t>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
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
Se acordó que el Ministerio de Cultura apoyará a ONIC, AICO y Gobierno Mayor para la retroalimentación del Plan Decenal de Lenguas dentro de los territorios. Contratación de un experto lingüista indígena para la CIT_x000D_
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
Hito 3: Documento final con retroalimentación y observaciones al Plan Decenal de Lenguas. 15%: El cumplimiento de este hito se tiene previsto para el mes de diciembre.</t>
  </si>
  <si>
    <t xml:space="preserve">Documentos de Políticas Públicas para el fortalecimiento de la Economia Naranja formulados_x000D_
</t>
  </si>
  <si>
    <t xml:space="preserve">Proyecto de modificación de la Ley de Cultura presentado al Congreso </t>
  </si>
  <si>
    <t>Entidades territoriales que incluyen el componente cultural en sus planes de desarrollo</t>
  </si>
  <si>
    <t>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t>
  </si>
  <si>
    <t>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
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
Avance hito 3:  Gestionar la liquidación de convenios (25%): Este hito está proyectado para cumplirse en el mes de diciembre.</t>
  </si>
  <si>
    <t xml:space="preserve">Grupo de Emprendimiento Cultural_x000D_
</t>
  </si>
  <si>
    <t>Nuevos contenidos visuales, sonoros y convergentes de comunicación cultural creados</t>
  </si>
  <si>
    <t xml:space="preserve">Biblioteca Nacional de Colombia_x000D_
</t>
  </si>
  <si>
    <t>Promedio de libros leídos por la población colombiana entre 5 y 11 años (ECC)</t>
  </si>
  <si>
    <t xml:space="preserve">La Meta esta proyectada para el 2020, por lo cual no se reporta avance. _x000D_
_x000D_
La fuente de verificación de este indicador es la Encuesta de Consumo Cultural y los reportes se realizarán de acuerdo con el cronograma estadístico del DANE en 2020 y 2022. </t>
  </si>
  <si>
    <t>Promedio de libros leídos por la población colombiana, de 12 años o más  (ECC)</t>
  </si>
  <si>
    <t xml:space="preserve">Se ha dado cumplimiento del 100% a la meta proyectada. _x000D_
_x000D_
Se llevaron a cabo 543 asistencias técnicas y 6 adicionales por requerimiento de las regiones, para un acumulado de 549 equivalente al 101,1%. _x000D_
</t>
  </si>
  <si>
    <t xml:space="preserve">Circuitos nacionales e internacionales de las narradoras afros y sus obras_x000D_
</t>
  </si>
  <si>
    <t xml:space="preserve">El sábado 14 de septiembre en la ciudad de Bogotá, se dio apertura al 45SNA en la Galería Santa Fe. El evento que se realizará hasta el 4 de noviembre presenta a 166 artistas, en 11 sedes.  _x000D_
_x000D_
https://www.periodicoarteria.com/SNA/Inauguran-Salon-Nacional-de-Artistas </t>
  </si>
  <si>
    <t xml:space="preserve">Grupo de Infraestructura Cultural_x000D_
</t>
  </si>
  <si>
    <t xml:space="preserve">Infraestructuras culturales Construidas, adecuadas y dotadas,_x000D_
</t>
  </si>
  <si>
    <t xml:space="preserve">Museo Nacional de Colombia_x000D_
</t>
  </si>
  <si>
    <t xml:space="preserve">Diseño del museo de la diversidad étnica y cultural_x000D_
</t>
  </si>
  <si>
    <t>Museo narrativo para las mujeres afro que narran su territorio</t>
  </si>
  <si>
    <t xml:space="preserve">Manifestaciones inscritos en la Lista Representativa de Patrimonio Cultural Inmaterial de la Humanidad y la Lista de Patrimonio Mundial de la UNESCO
</t>
  </si>
  <si>
    <t xml:space="preserve">Regiones PDET con el programa de Expedición Sensorial Implementado._x000D_
</t>
  </si>
  <si>
    <t xml:space="preserve">Bienes de interés cultural del ámbito nacional que cuentan con Planes Especiales de Manejo y Protección PEMP_x000D_
</t>
  </si>
  <si>
    <t xml:space="preserve">Grupo Programa Nacional de Concertación_x000D_
</t>
  </si>
  <si>
    <t xml:space="preserve">Grupo Programa Nacional de Estímulos_x000D_
</t>
  </si>
  <si>
    <t xml:space="preserve">Emprendedores o empresas de las agendas creativas regionales fortalecidas con asistencia técnica_x000D_
</t>
  </si>
  <si>
    <t xml:space="preserve">Empresas que acceden al sistema de beneficios tributarios_x000D_
</t>
  </si>
  <si>
    <t xml:space="preserve">Nivel de implementación de las dimensiones del Modelo Integrado de Planeación y Gestión._x000D_
</t>
  </si>
  <si>
    <t xml:space="preserve">Grupo de  Gestión de Sistemas  e Informática _x000D_
</t>
  </si>
  <si>
    <t xml:space="preserve">Grupo de Gestión Documental_x000D_
</t>
  </si>
  <si>
    <t xml:space="preserve">Grupo de Gestión Humana_x000D_
</t>
  </si>
  <si>
    <t xml:space="preserve">Nivel de ejecución del Plan Institucional de Capacitaciones_x000D_
</t>
  </si>
  <si>
    <t xml:space="preserve">Grupo de Gestión Financiera y Contable_x000D_
</t>
  </si>
  <si>
    <t>El porcentaje de reducción en gastos de logística va en 2.53%, tiquetes el 5.53% y el de viáticos el 20%.</t>
  </si>
  <si>
    <t xml:space="preserve">_x000D_
A la fecha se ha fortalecido  1 colectivo de Comunicación en Montes de María -Encuentro de Comunicación realizado el   donde se intercambiaron experiencias y se fortalecieron los procesos de comunicación_x000D_
 "Colectivo de Comunicación Monte de María Linea 21"_x000D_
_x000D_
Los ganadores  de la  primera fase de la Convocatoria "Becas de Comunicación y Territorio"   fuerón los siguientes colectivos de comunciación:_x000D_
_x000D_
2. Resguardo Indígena Páez de Corinto_x000D_
3. Resguardo Indígena Arhuaco de la Sierra Nevada_x000D_
4.Cabildo Indígena de Pastás_x000D_
5. Asociación Agropecuaria Vereda de Chapacual_x000D_
6. Asociación Campesina de Inzá Tierradentro_x000D_
7. Asociación Agrocomunitaria el Porvenir_x000D_
8. Asociación de Comunicadores de Nuquí " Colectivo EN PUJA"_x000D_
9. Asociación de Mujeres Afrodescendientes del Norte del Cauca ASOM_x000D_
10. Colectivo de Comunicaciones Narradoras y Narradores de la Memoria Kucha Suto de San Basilio de Palenque_x000D_
_x000D_
La Dirección de Comunicaciones cumplió con el fortalecimiento de los 10 colectivos a través  de asistencia técnica, apoyo a la formación y apoyo a la producción de contenidos mediáticos propios. </t>
  </si>
  <si>
    <t>Nov. Se han aprobado $11,359,9, mill. de Gestión de Recursos de Cooperación, los cuales representan el 111,3% de la meta anual de 2019 ( $10,000 mill.) siendo los más representativos los aportes de AECID para formación en  Cocina de la Escuela Taller de Pasto por $525,1 mill.</t>
  </si>
  <si>
    <t>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
_x000D_
Dirección de Artes: 316_x000D_
Dirección de Cinematografía: 10_x000D_
Dirección de Patrimonio: 13_x000D_
Dirección de Poblaciones: 13_x000D_
Dirección de Comunicaciones: 12_x000D_
Dirección de Fomento Regional: 59_x000D_
Museo Nacional: 5_x000D_
_x000D_
Para un total de: 428</t>
  </si>
  <si>
    <t xml:space="preserve">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
A la fecha se encuentran alojados y al aire 875 contenidos en MaguaRED y 686 en Maguaré.  </t>
  </si>
  <si>
    <t>Para el 2019 se cumplió la meta establecida con la postulación de Los conocimientos tradicionales asociados al Barniz de Pasto, Mopa-Mopa (CUAL) cuya decisión de inscripción la tomará la UNESCO en el 2021.</t>
  </si>
  <si>
    <t>A la fecha se han inscrito en la lista representativa  las siguientes manifestaciones y bienes:_x000D_
1. Los conocimientos tradicionales asociados al Barniz de Pasto, Mopa-Mopa.  2. Los Saberes y tradiciones asociadas al Viche - Biche del Pacifico.  _x000D_
3. PES de la manifestación de la Semana Santa de Ciénaga de Oro, Córdoba 4. La pesca artesanal en el río Magdalena.- _x000D_
_x000D_
A la fecha se cumple la meta con los  4 Bienes y manifestaciones inscritos en las Listas Representativas de Patrimonio Cultural Inmaterial y de Bienes de Interés Cultural (Unesco y Nacional).</t>
  </si>
  <si>
    <t>Se entregaron 800.000 ejemplares de los dos títulos de "Historias de la historia de Colombia"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t>
  </si>
  <si>
    <t>Se creó la escuela taller en villa del rosario y se formuló el proceso de formacion en jardineria con el apoyo de la escuela talle de cali. _x000D_
_x000D_
Con esta creación se cumple la meta establecida para el 2019.</t>
  </si>
  <si>
    <t>Para el 2019, se creó la escuela taller naranja y va a estar ubicada en cartagena bolívar quien se encuentra adelantando los procedimientos para la comercializacion con las demas escuelas taller._x000D_
Con esta creación se cumple la meta establecida para el 2019</t>
  </si>
  <si>
    <t>Meta_19</t>
  </si>
  <si>
    <t>Avan_19</t>
  </si>
  <si>
    <t>% Avance</t>
  </si>
  <si>
    <t xml:space="preserve">A Dic  La dirección de patrimonio finalizó el proceso de validación de los lineamientos de la política de turismo cultural realizado durante el 2do semestre de 2019. _x000D_
El evento de turismo culturalse reqalizo  conjuntamente con el Viceministerio de turismo  el 13,14 y 15 de noviembre en la ciudad de Popayán._x000D_
</t>
  </si>
  <si>
    <t xml:space="preserve">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
Además, a través de las "Becas para la implementación de la metodología de patrimonio cultural inmaterial en contextos urbanos", comunidades de Bogotá, Neiva y Montería tendrán la oportunidad de implementar la caja de herramientas en el marco del fortalecimiento de sus propias estrategias de salvaguardia. </t>
  </si>
  <si>
    <t>Se ha iniciado el acercamiento con el área de agenda legislativa y  en el  marco del Plan Nacional de Desarrollo se modificó el artículo 10 de la Ley 397 de 1997._x000D_
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consideración."_x000D_
_x000D_
Esta contratación se realiza con el fin de dar cumplimiento al plan estratégico institucional a cargo de esta Oficina planteada para el cuatrienio</t>
  </si>
  <si>
    <t xml:space="preserve">Se conceptualizaron 22 proyectos, superando con creces la meta de 15 para el año 2019._x000D_
_x000D_
_x000D_
</t>
  </si>
  <si>
    <t>Desde el proyecto de Fortalecimiento de Capital Humano se aplicó la ruta metodológica que permitió el  diseño de cualificaciones para las tres categorías de la economía naranja así: _x000D_
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
Categoría  2 Industrias Creativas: _x000D_
14.Estudios literarios, 15. Animación y promoción a la lectura, 16. Camarografo (Análisis Funcional)_x000D_
Categoría  3 Creaciones funcionales: Se adelanto la etapa A: Caracterización y  B Análisis de Brechas  de Capital Humano, se continuara con la etapa D  en 2020</t>
  </si>
  <si>
    <t xml:space="preserve">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
_x000D_
_x000D_
</t>
  </si>
  <si>
    <t>En el 2019 se implementaron los  21 talleres escuela asi:_x000D_
1.Taller Escuela en Lutheria en Carmelo- Choco_x000D_
2.Taller Escuela en madera jose felix en Quibdo- Choco _x000D_
3.Taller Escuela en Cantos de llano - Arauca _x000D_
4.Taller Escuela Cantos de llano - Meta _x000D_
5.Taller Escuela en carpinteria en Tunja_x000D_
6.Taller Escuela en linotipía  en Tunja_x000D_
7.Taller Escuela en tipos de madera en Tunja  _x000D_
8.Taller Escuela en cestería en Puerto Nariño- Amazonas _x000D_
9.Taller Escuela en ebanisteria en Puerto Nariño-Amazonas. _x000D_
10.Taller Escuela en atarrayas tejidas a mano en la montañita en caqueta. _x000D_
11.Taller Escuela en producción grafica  en Cali- valle del Cauca. _x000D_
12.Taller Escuela en Violines Caucanos en Patia- Cauca. _x000D_
13.Taller Escuela en marimba de chonta en Guapi  Cauca.  _x000D_
14.Taller Escuela en viche  en Tumaco. _x000D_
15.Taller Escuela en tejido telar vertical  en san Jacinto Bolivar _x000D_
Se implementaron  seis (6) talleres escuela en oficios tradicionales en Guapi, Timbiqui, Lopez de Micay,Villa Garzon,  Puerto Asis,Tumaco</t>
  </si>
  <si>
    <t>El 7 de noviembre se presentó ante Consejo Nacional de Patrimonio Cultural, el Plan Especial de Manejo y Protección - PEMP de Concepción en Antioquia, el cual tuvo concepto favorable. Actualmente, se encuentra en elaboración el borrador de la resolución de aprobación._x000D_
_x000D_
El 6 de diciembre se presentó ante el Consejo Nacional de Patrimonio Cultural el PEMP de Mongui en Boyacá, el cual tuvo concepto favorable. Actualmente, se encuentra en elaboración el borrador de la resolución de aprobación. _x000D_
_x000D_
Cumpliendo así con la meta establecida para la vigencia.</t>
  </si>
  <si>
    <t>En la vigencia 2019 se intervinieron 6 obras las cuales se relacionan a continuación:_x000D_
1. Intervención de la Hacienda Cañas Gordas (100%) _x000D_
2. Intervención al Monumento Los Lanceros de Rondón Pantano de Vargas, Paipa Boyacá (100%)._x000D_
3. Restauración de los monumentos del Puente de Boyacá: El Obelisco y el Monumento al Libertador (100%) _x000D_
4. Restauración de la capilla de Nuestra Señora de las Mercedes en el Centro Histórico de Salamina Caldas (100%)._x000D_
5. Casa Eduardo Santos, Tunja Boyacá (100%)._x000D_
6. Restauración integral de las ruinas del inmueble ubicado en la carrera 7 n°. 6B-30 /fragmentos (100%)._x000D_
Cumpliendo así con la meta establecida para la vigencia.</t>
  </si>
  <si>
    <t xml:space="preserve">Fortalecimiento de espacios itinerantes y no convencionales, para extender la oferta de bienes y servicios culturales._x000D_
</t>
  </si>
  <si>
    <t>En el marco del mes de diciembre se realizaron las siguientes actividades: _x000D_
_x000D_
-   En el Baluarte de San José se desarrollaron talleres para los aprendices de cocinas de la Escuela Taller, con chefs invitados sobre cocina internacional, y con matronas sobre cocina tradicional. _x000D_
_x000D_
Con el desarrollo de la unidad de negocio de cocinas tradicionales internacionales en el baluarte de san jose, se cumple con la meta establecida para el 2019.</t>
  </si>
  <si>
    <t>Se toma la información del informe de ejecución presupuestal generado en el Sistema de Información Financiera SIIF con corte a 31 de diciembre</t>
  </si>
  <si>
    <t>Se realizó el 100% del seguimiento al plan, con el reportes de cierre de ejecución de las metas 2019 del Pla Estrategico institucional.</t>
  </si>
  <si>
    <t xml:space="preserve">Promoción de un entorno institucional para el desarrollo y la consolidación de la ciudadanía creativa y la economía naranja_x000D_
_x000D_
</t>
  </si>
  <si>
    <t>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
Cumpliendo con el indicador en un 100%.</t>
  </si>
  <si>
    <t xml:space="preserve">Diseño y puesta en marcha modelos de financiación para la cultura._x000D_
</t>
  </si>
  <si>
    <t>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
Cumpliendo con el indicador en un 100%.</t>
  </si>
  <si>
    <t xml:space="preserve">Agendas creativas regionales implementadas _x000D_
</t>
  </si>
  <si>
    <t xml:space="preserve">Cualificaciones del sector según el mapa ocupacional y los segmentos del campo cultural elaboradas._x000D_
</t>
  </si>
  <si>
    <t xml:space="preserve">Bienes de interés cultural del ámbito nacional intervenidos_x000D_
</t>
  </si>
  <si>
    <t xml:space="preserve">Exposiciones de colecciones itinerantes realizadas_x000D_
</t>
  </si>
  <si>
    <t xml:space="preserve">Seguimiento y monitoreo del Plan Anticorrupción y Atención al Ciudadano. _x000D_
</t>
  </si>
  <si>
    <t xml:space="preserve">Seguimiento del Plan Estratégico Institucional_x000D_
</t>
  </si>
  <si>
    <t xml:space="preserve">Se cuenta con los siguientes documentos realizados en la vigencia 2019:_x000D_
_x000D_
a) Documento de bases conceptuales de economía naranja._x000D_
b) Documento de estrategias de economía naranja._x000D_
_x000D_
Que constituyen en unidad el primer documento de política de Economía Naranja realizado por el Viceministerio de la Creatividad y la Economía Naranja y aprobado por el Consejo de Economía Naranja el 16-12-2019._x000D_
</t>
  </si>
  <si>
    <t>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</si>
  <si>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
_x000D_
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t>
  </si>
  <si>
    <t>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
• 27 de febrero - Ibagué_x000D_
• 2 de abril – Barranquilla_x000D_
• 12 de abril – Bucaramanga_x000D_
• 25 de abril – Neiva_x000D_
• 2 de mayo – Medellín_x000D_
• 7 de mayo - Valledupar_x000D_
• 9 de mayo – Cali_x000D_
• 30 de mayo – Cartagena_x000D_
• 4 de junio - Armenia_x000D_
• 6 de junio - Manizales_x000D_
• 11 de junio - Pereira_x000D_
• 13 de junio - Pasto_x000D_
• 18 de junio – Popayán_x000D_
• 5 de julio – Cúcuta_x000D_
• 16 de julio – Santa Marta_x000D_
• 1 de agosto – Villavicencio_x000D_
• 10 de agosto – Bogotá_x000D_
_x000D_
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
_x000D_
Lo anterior dió pie a la instalación de un nodo adicional a la meta, el cual se realizó en la ciudad de Bogotá</t>
  </si>
  <si>
    <t>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
_x000D_
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t>
  </si>
  <si>
    <t xml:space="preserve">Se concertó la siguiente agenda creativa regional:_x000D_
- Cauca, Popayán (Acuerdo de Voluntades firmado en diciembre)._x000D_
En total se logran concertar 7 agendas creativas naranja en el país durante el 2019:_x000D_
- Cesar (acuerdo de voluntades firmado en Julio)_x000D_
- Bogotá (acuerdo de voluntades firmado el 16 de agosto)_x000D_
- Nariño (acuerdo de voluntades firmado el 21 de agosto)_x000D_
- Barranquilla (acuerdo de voluntades firmado el 20 de septiembre)_x000D_
- Cali_x000D_
- Ibagué (acuerdo de voluntades firmado en noviembre)_x000D_
_x000D_
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t>
  </si>
  <si>
    <t>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
_x000D_
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
_x000D_
El aumento en la meta corresponde principalmente a la responsabilidad que tuvieron las administraciones regionales pasadas a la hora de determinar la implementación de las ADN y firmar los decretos de delimitación de las mismas, antes de terminar el proceso de gobierno.</t>
  </si>
  <si>
    <t xml:space="preserve">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
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
</t>
  </si>
  <si>
    <t xml:space="preserve">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t>
  </si>
  <si>
    <t xml:space="preserve">Promoción de la gestión de recursos para el desarrollo de los procesos artísticos culturales_x000D_
</t>
  </si>
  <si>
    <t>Con corte a Diciembre 31 de 2019, se apoyaron a través del PNCC 4.350 proyectos y actividades culturales. De los 4.350 proyectos y actividades culturales:_x000D_
* 2.138 se apoyaron mediante convocatoria pública por las siguientes líneas de acción: _x000D_
L1 Leer es mi cuento, 72 proyectos; _x000D_
L2 Actividades artísticas y culturales de duración limitada, 773 proyectos;_x000D_
L3 Fortalecimiento de espacios culturales, 205 proyectos;_x000D_
L4 Programas de formación artística y cultural, 742 proyectos; _x000D_
L5 Emprendimiento cultural, 53 proyectos;_x000D_
L6 Circulación artística a escala nacional, 72 proyectos; _x000D_
L7 Fortalecimiento cultural a contextos poblacionales específicos, 175 proyectos y,_x000D_
L8 Igualdad de oportunidades culturales para la población en situación de discapacidad, 46 proyectos._x000D_
* 100 Salas concertadas_x000D_
* y 62 proyectos y actividades artísticas, en: Ant. 9, Atlan. 1, San Andrés 1,  Btá. 14, Bol. 3, Cal. 2, Cau. 1, Cho. 2, Cund. 3, Huila 4, Internal. 1, Nal. 7, Nariño 1, Nte. Sant. 1, Sant. 2, Tol. 1 y Valle 9._x000D_
* 2.050 corresponden a la línea base del indicador.</t>
  </si>
  <si>
    <t>El 23 de diciembre finalizan las actividades relacionadas con el convenio 2981-19 con la Corporación Interactuar y se entregan los siguientes productos:_x000D_
- Programa para el fortalecimiento de habilidades gerenciales de emprendedores culturales diseñado_x000D_
- Caracterización de los emprendedores participantes en la implementación del programa._x000D_
-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
-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
_x000D_
Con lo anterior se realiza la liquidación del convenio beneficiando a un total de 60 participantes en materia de asistencia técnica</t>
  </si>
  <si>
    <t>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t>
  </si>
  <si>
    <t xml:space="preserve">Se realizo un diagnostico por cada Subsistemas para ver su avance con respectos a las normas que los rigen encontrando el siguiente estado:_x000D_
•	Sistema de Gestión de Calidad ISO 9001:2015: 100%_x000D_
•	Sistema de Gestión Ambiental ISO 14001:2015: 74%_x000D_
•	Sistema de Gestión Seguridad de la Información ISO 27001:2013: 57% Controles: 47%_x000D_
•	Sistema de Gestión Salud y Seguridad en el Trabajo Dec.1072 Resol. 0312: 85%_x000D_
_x000D_
_x000D_
Con base en este esquema se estableció un plan  de integración el cual se encuentra en un 60% de ejecución de acuerdo con los diagnósticos de cada subsistema y las actividades planificadas para cada uno de los mismos a 31 de diciembre de 2019._x000D_
_x000D_
_x000D_
</t>
  </si>
  <si>
    <t xml:space="preserve">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
_x000D_
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
</t>
  </si>
  <si>
    <t xml:space="preserve">Se realizo el seguimiento y monitoreo de las actividades establecidas en el Plan Anticorrupción y de Atención al ciudadano, a través del registro de los avances a 31 de diciembre de los cinco componentes de acuerdo con la evidencia suministrada por los responsables._x000D_
En el seguimiento realizado se pudo evidenciar el siguiente avance en cada uno de los componentes: _x000D_
1.	Mapa de Riesgos de Corrupción 100%_x000D_
2.	Estrategias de Racionalización 58%_x000D_
3.	Rendición de Cuentas en 100%_x000D_
4.	Servicio al ciudadano en un 83% _x000D_
5.	Transparencia. 100%_x000D_
_x000D_
Esta información se envió a la Oficina de Control Interno para su evaluación y publicación. _x000D_
</t>
  </si>
  <si>
    <t>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t>
  </si>
  <si>
    <t xml:space="preserve">El porcentaje corresponde a 29 decisiones de las cuales 26 han sido a favor de la entidad y 3 en contra. </t>
  </si>
  <si>
    <t xml:space="preserve">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
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
</t>
  </si>
  <si>
    <t>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
_x000D_
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t>
  </si>
  <si>
    <t xml:space="preserve">Se presentan los siguinetes avances en el reporte del indicador:_x000D_
* Se identificaron las infraestructuras para la circulación de prácticas artísticas y culturales a través de una encuesta virtual a los agentes enviada a los agentes de danza, teatro y circo._x000D_
 * Se consolidó la información de escenarios de teatro y circo obtenida a través de los programas nacionales de Salas Concertadas y Salas de Danza. _x000D_
</t>
  </si>
  <si>
    <t>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t>
  </si>
  <si>
    <t xml:space="preserve">Se ejecutaron cuarenta y siete (47) eventos de formación de los cuarenta y cinco (45) que estaban programados dentro del Plan Institucional de Capacitación para la presente vigencia. _x000D_
_x000D_
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t>
  </si>
  <si>
    <t>El 94% de los participantes califico en nivel alto y muy alto los procesos de formación ejecutados y evaluados a la fecha de corte.</t>
  </si>
  <si>
    <t>El Ministerio de Cultura cuenta con con los siguientes instrumentos archivísticos actualizados y publicados en la página web de la entidad: Programa de Gestión Documental  y Banco Terminológico de Series y Subseries Documentales.</t>
  </si>
  <si>
    <t>En el mes de mayo se realizará el lanzamiento de la convocatoria de la fase II del programa nacional de estimulos que incluye 2 Becas para la públicación de obra de autoras negras, afrocolombianas, raizales y/o palenqueras. _x000D_
Se tiene previsto que se otorguen estos estimulos en el mes de octubre del 2019._x000D_
_x000D_
La convocatoria cerró el 5 de julio del 2019, se presentaron y los resultados que se publicaran el 25 de octubre del 2019. Cada estímulo tiene una cuantía de $12.000.000._x000D_
_x000D_
De acuerdo al reporte de Literatura: "la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
_x000D_
El Ministerio cumplió con ofertar las 2 Becas a través del programa Nacional de Estimulos; sinembargo, las obras obras presentadas no cumplieron con los requisitos y criterios del jurado.</t>
  </si>
  <si>
    <t xml:space="preserve">El avance cualitativo corresponde al diseño de la estrategia del Programa Mujeres Afro, que según establecido en la ficha tecnica corresponde al 10%_x000D_
_x000D_
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
_x000D_
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
_x000D_
El 02 de noviembre se cumplió con el 100% del proceso de formación piloto de Narrativas Afrocomunitarias en Buenaventura. _x000D_
_x000D_
_x000D_
El 06 de diciembre se realizó la claúsura del piloto de formación en Buenaventura. </t>
  </si>
  <si>
    <t xml:space="preserve">Con corte al 31 de diciembre las narradoras han participado en 10 circuitos._x000D_
_x000D_
</t>
  </si>
  <si>
    <t>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
Dado que hubo convocatorias declaradas desiertas, por ausencia de proponentes, por incumplimiento de requisitos y la no delegación de ganadores suplentes; no fue posible cumplir con la meta establecida para el año 2019, quedando pendiente por otorgar 144 estímulos (meta rezagada).</t>
  </si>
  <si>
    <t>Al cierre de la vigencia 2019, el número de estímulos otorgados por el PNE, priorizados con seguimiento fue de 102.</t>
  </si>
  <si>
    <t>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t>
  </si>
  <si>
    <t>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
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
El sobre cumplimiento de 33 funciones adicionales a las proyectadas se da gracias a la gestión con el sector privado para producir o coproducir funciones adicionales en la vigencia 2019, con el fin de obtener un desempeño sobresaliente.</t>
  </si>
  <si>
    <t xml:space="preserve">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t>
  </si>
  <si>
    <t>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t>
  </si>
  <si>
    <t>El avance en el Sistema Integrado de Conservación y Restauración (SICRE) se continua realizó en todos los Museos del Ministerio de Cultura de manera permanente para mantener adecuadamente el patrimonio colombiano.</t>
  </si>
  <si>
    <t>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Por otra parte se acordó con las bibliotecas públicas de Susa y  Baranoa la utilización de la exposición, la sala y la maleta viajera a partir de noviembre hasta el año 2020.</t>
  </si>
  <si>
    <t>246 municipios han girado a Colpensiones la suma de $75.930 millones para asignar a 3.102 creadores y gestores culturales los beneficios de anualidad vitalicia (2.717) y financiación de aportes al Servicio Social Complementario de BEPS (385).</t>
  </si>
  <si>
    <t>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</si>
  <si>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t>
  </si>
  <si>
    <t xml:space="preserve">Al cierre de la vigencia 2019 se formularon y ejecutaron la totalidad de los eventos conmemorativos al bicentenario. </t>
  </si>
  <si>
    <t>1. Desde el Viceministerio de la Creatividad y la Economía Naranja se realizó seguimiento a los proyectos presentados por la Fundación Batuta y a escuela de música EMMAT en el marco de la Resolución 1933-2019 Línea Reactiva de FINDETER._x000D_
_x000D_
Y se enviaron los conceptos técnicos favorables correspondientes a la aprobación de dichos proyectos._x000D_
2. Se realizó seguimiento al Viceministerio de Fomento Regional y Patrimonio para la validación y entrega de los prototipos que serán incluidos en el módulo de la Línea Reactiva de FINDETER en el dominio www.economianaranja.gov.co_x000D_
_x000D_
Con lo anterior se establecen 2 principales mecanismos de financiación diseñados y puestos en funcionamiento para la vigencia 2019: _x000D_
_x000D_
2. Línea Reactiva de Findeter_x000D_
3. Diseño y puesta en marcha de la segunda fase del Programa Nacional de Estímulos (Capítulo Naranja)</t>
  </si>
  <si>
    <t xml:space="preserve"> A 31 de octubre se crearon 498 usuarios en la plataforma economianaranja.gov.co, de los cuales 339 enviaron la _x000D_
1. A 31 de octubre se crearon 498 usuarios en la plataforma www.,economianaranja.gov.co, de los cuales 339 enviaron la documentación necesaria para aplicar al beneficio de rentas exentas por siete años. A 24 de diciembre se evaluaron 339 proyectos. _x000D_
Hasta el momento, 24/12/2019, se han atendido las siguientes solicitudes con relación al Beneficio de Rentas Exentas:_x000D_
en info-economianaranja.gov.co:  10 consultas_x000D_
Vía telefónica: 250_x000D_
PQR: 0_x000D_
Presencial: 2_x000D_
_x000D_
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
_x000D_
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
_x000D_
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t>
  </si>
  <si>
    <t>PLAN ESTRATÉGICO INSTITUCIONAL 2018-2022</t>
  </si>
  <si>
    <t>ID_O</t>
  </si>
  <si>
    <t>ID_E</t>
  </si>
  <si>
    <t>ID_I</t>
  </si>
  <si>
    <t>No.</t>
  </si>
  <si>
    <t>OBJETIVO ESTRATEGICO</t>
  </si>
  <si>
    <t>LÍDER DE OBJETIVO</t>
  </si>
  <si>
    <t>No</t>
  </si>
  <si>
    <t>ESTRATEGIA</t>
  </si>
  <si>
    <t>RESPONSABLE DE LA ESTRATEGIA</t>
  </si>
  <si>
    <t>INDICADOR</t>
  </si>
  <si>
    <t>RESPONSABLE DEL INDICADOR</t>
  </si>
  <si>
    <t>LINEA
 BASE</t>
  </si>
  <si>
    <t>META CUATRIENIO</t>
  </si>
  <si>
    <t>META
2019</t>
  </si>
  <si>
    <t>OBSERVACIONES</t>
  </si>
  <si>
    <t>META
 2020</t>
  </si>
  <si>
    <t>META
2021</t>
  </si>
  <si>
    <t>META
 2022</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</si>
  <si>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</si>
  <si>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Ministra
Viceministros</t>
  </si>
  <si>
    <t>Jefe Oficina Jurídica</t>
  </si>
  <si>
    <t>Proyecto de modificación de la Ley de Cultura presentado al Congreso</t>
  </si>
  <si>
    <t>NA</t>
  </si>
  <si>
    <t>-</t>
  </si>
  <si>
    <t>Despacho Viceministro de Creatividad y Economía Naranja</t>
  </si>
  <si>
    <t>Formulación e implementación de Políticas Públicas del ámbito cultural con enfoque poblacional y territorial</t>
  </si>
  <si>
    <t>Dirección e Patrimonio</t>
  </si>
  <si>
    <t>Dirección de Patrimonio</t>
  </si>
  <si>
    <t>Plan Decenal de Lenguas Nativas concertado y protocolizado</t>
  </si>
  <si>
    <t>Dirección de Poblaciones</t>
  </si>
  <si>
    <t>Documentos de Políticas Públicas para el fortalecimiento de la Economia Naranja formulados</t>
  </si>
  <si>
    <t>Subsectores de la Cuenta Satélite de Cultura medidos</t>
  </si>
  <si>
    <t>Despacho Viceministro de Creatividad y Economia Naranja</t>
  </si>
  <si>
    <t xml:space="preserve">Liderar la articulación entre los diferentes niveles de gobierno, los agentes del sector cultura y el sector privado para propiciar el acceso a la cultura, la innovación y el emprendimiento cultural desde nuestros territorios
</t>
  </si>
  <si>
    <t>Viceministro de Creatividad y Economia naranja
Director de Fomento Regional</t>
  </si>
  <si>
    <t xml:space="preserve">
Fortalecimiento de la gestión cultural en los territorios</t>
  </si>
  <si>
    <t>Director de Fomento Regional</t>
  </si>
  <si>
    <t>Entidades territoriales asesoradas en la estrategia de Fomento a la Gestión Cultural</t>
  </si>
  <si>
    <t>Fortalecimiento del emprendimiento cultural en los territorios</t>
  </si>
  <si>
    <t>Coordinadora Grupo de Emprendimiento Cultural</t>
  </si>
  <si>
    <t>Pilotos con el programa "mujeres afro narran su territorio implementados" (componente emprendimiento).
Código: Programa mujeres afro narran su territorio</t>
  </si>
  <si>
    <t>Despacho Ministra</t>
  </si>
  <si>
    <t>N.A</t>
  </si>
  <si>
    <t>Promoción de un entorno institucional para desarrollo y consolidación de la Economía Naranja.</t>
  </si>
  <si>
    <t>Viceministro de Economía Naranja</t>
  </si>
  <si>
    <t xml:space="preserve">Agendas creativas regionles implementadas </t>
  </si>
  <si>
    <t>Director de Poblaciones</t>
  </si>
  <si>
    <t>Promoción de hábitos de lectura en la población Colombiana con énfasis en la primera infancia, infancia, adolescencia y familias</t>
  </si>
  <si>
    <t>Directora Biblioteca Nacional</t>
  </si>
  <si>
    <t>Biblioteca Nacional</t>
  </si>
  <si>
    <t>Promedio de libros leídos por la población colombiana, de 12 años o más que leyeron libros  (ECC)</t>
  </si>
  <si>
    <t>Usuarios que acceden a las plataformas Maguaré y MaguaRED</t>
  </si>
  <si>
    <t>Dirección de Artes</t>
  </si>
  <si>
    <t xml:space="preserve">Entidades Territoriales con asesoria y acompañamiento técnico para el fortalecimiento de las Redes y/o Bibliotecas Públicas de su región. </t>
  </si>
  <si>
    <t xml:space="preserve">Directora Biblioteca Nacional
</t>
  </si>
  <si>
    <t>Directora de Artes</t>
  </si>
  <si>
    <t>Cualificaciones del sector según el mapa ocupacional y los segmentos del campo cultural elaboradas.</t>
  </si>
  <si>
    <t>Director de Patrimonio</t>
  </si>
  <si>
    <t>Niños y jóvenes beneficiados por programas y procesos artísticos y culturales
Código: Política Antidrogas - Ruta Futuro</t>
  </si>
  <si>
    <t>Municipios acompañados en el desarrollo de estrategias de circulación y formación de públicos, para el cine colombiano.</t>
  </si>
  <si>
    <t>Director de Cinematografía</t>
  </si>
  <si>
    <t>Directora de Comunicaciones</t>
  </si>
  <si>
    <t>Pilotos con el programa "mujeres afro narran su territorio implementados". (componente creación)
Código: Programa mujeres afro narran su territorio</t>
  </si>
  <si>
    <t>Viceministro de Creatividad y Economía Naranja</t>
  </si>
  <si>
    <t>Dirección de Cinematografía</t>
  </si>
  <si>
    <t xml:space="preserve">Viceministro de Creatividad y Economía Naranja
</t>
  </si>
  <si>
    <t>Conciertos realizados para acercar al público a la experiencia de la música sinfónica.</t>
  </si>
  <si>
    <t>Funciones de obras artísticas y culturales realizadas en sala del Teatro Colón</t>
  </si>
  <si>
    <t>Teatro Colón</t>
  </si>
  <si>
    <t>Diseño y puesta en marcha de modelos de financiación para la cultura.</t>
  </si>
  <si>
    <t>Despacho del Viceministro de Economía Naranja y la Creatividad</t>
  </si>
  <si>
    <t>Promoción de la gestión de recursos para el desarrollo de los procesos artísticos y culturales</t>
  </si>
  <si>
    <t>Oficina Asesora de Asuntos Internacionales</t>
  </si>
  <si>
    <t>Área de asuntos internacionales y cooperación</t>
  </si>
  <si>
    <t>Dirección de Fomento Regional</t>
  </si>
  <si>
    <t>Proyectos aprobados en el Sistema General de Regalías para el sector Cultura</t>
  </si>
  <si>
    <t>Coordinadora Grupo de Infraestructura Cultural</t>
  </si>
  <si>
    <t>Infraestructuras culturales Construidas, adecuadas y dotadas,</t>
  </si>
  <si>
    <t>Diseño del museo de la diversidad étnica y cultural</t>
  </si>
  <si>
    <t>Director Museo Nacional</t>
  </si>
  <si>
    <t>N/A</t>
  </si>
  <si>
    <t>Diseño e e implementación de circuitos regionales para la movilidad de los procesos y practicas artísticas y culturales en articulación con las infraestructuras y los programas existentes en el territorio.</t>
  </si>
  <si>
    <t>Viceministro de Creatividad y Economía Naranja
Directora Artes</t>
  </si>
  <si>
    <t>Directora Artes</t>
  </si>
  <si>
    <t>Circuitos nacionales e internacionales de las narradoras afros y sus obras.
Código: Programa mujeres afro narran su territorio</t>
  </si>
  <si>
    <t>Por definir</t>
  </si>
  <si>
    <t>Implementar acciones de protección, reconocimiento y salvaguarda del patrimonio cultural Colombiano para preservar e impulsar nuestra identidad nacional, desde los territorios.</t>
  </si>
  <si>
    <t>Director de Patrimonio
Directora Artes</t>
  </si>
  <si>
    <t>Manifestaciones inscritos en la Lista Representativa de Patrimonio Cultural Inmaterial de la Humanidad y la Lista de Patrimonio Mundial de la UNESCO</t>
  </si>
  <si>
    <t>Regiones PDET con el programa de Expedición Sensorial Implementado.</t>
  </si>
  <si>
    <t>Planes formulados y en ejecución
Código: Bicentenario</t>
  </si>
  <si>
    <t>Ejemplares de la colección "Historias de la Historia de Colombia" que hacen parte de la Serie Leer es mi cuento entregados.
Código: Bicentenario</t>
  </si>
  <si>
    <t>Dirección artes</t>
  </si>
  <si>
    <t>Bienes de interés cultural del ámbito nacional que cuentan con Planes Especiales de Manejo y Protección PEMP</t>
  </si>
  <si>
    <t>Bienes de interés cultural del ámbito nacional intervenidos</t>
  </si>
  <si>
    <t>Garantía de la preservación del patrimonio material representado en las colecciones de los Museos del Ministerio de  Cultura</t>
  </si>
  <si>
    <t>Impulsar procesos creativos culturales que generen valor social agregado y fortalezca la identidad y memoria cultural, desde los territorios.</t>
  </si>
  <si>
    <t xml:space="preserve">Ministra
Viceministros </t>
  </si>
  <si>
    <t>Fortalecimiento del Programa Nacional de Concertación Cultural - PNCC y el Programa Nacional de Estímulos -  PNE.</t>
  </si>
  <si>
    <t>Coordinadores PNCC y PNE.</t>
  </si>
  <si>
    <t>Proyectos artísticos y culturales apoyados a través del Programa Nacional de Concertación Cultural</t>
  </si>
  <si>
    <t>Coordinadora PNCC</t>
  </si>
  <si>
    <t>Proyectos apoyados por el PNCC priorizados con seguimiento</t>
  </si>
  <si>
    <t>Dependencias Misionales Coordinador PNCC</t>
  </si>
  <si>
    <t>Coordinador PNE</t>
  </si>
  <si>
    <t>Estímulos otorgados por el PNE, priorizados con seguimiento</t>
  </si>
  <si>
    <t>Dependencias Misionales Coordinador PNE</t>
  </si>
  <si>
    <t>Emprendedores o empresas de las agendas creativas regionales fortalecidas con asistencia técnica</t>
  </si>
  <si>
    <t>Empresas que acceden al sistema de beneficios tributarios</t>
  </si>
  <si>
    <t>Fortalecimiento de espacios itinerantes y no convencionales, para extender la oferta de bienes y servicios culturales.</t>
  </si>
  <si>
    <t>Directora Biblioteca Nacional y Director Museo Nacional</t>
  </si>
  <si>
    <t>Bibliotecas públicas de la RNBP que implementan el Programa de Bibliotecas Itinerantes.</t>
  </si>
  <si>
    <t>Exposiciones de colecciones itinerantes realizadas</t>
  </si>
  <si>
    <t xml:space="preserve">Fortalecer la capacidad de gestión y desempeño institucional y la mejora continua de los procesos, basada en  la gestión de los riesgos,  el manejo de la  información y la evaluación para la toma de decisiones
</t>
  </si>
  <si>
    <t>Secretaría General</t>
  </si>
  <si>
    <t xml:space="preserve">Secretaría General
</t>
  </si>
  <si>
    <t>Grupo de Gestión Financiera y Contable</t>
  </si>
  <si>
    <t>Seguimiento del Plan Estratégico Institucional</t>
  </si>
  <si>
    <t>Nivel de implementación de las dimensiones del Modelo Integrado de Planeación y Gestión.</t>
  </si>
  <si>
    <t xml:space="preserve"> Nivel de integración de los subsistemas en el Sistema Integrado de Gestión Institucional</t>
  </si>
  <si>
    <t>Fortalecimiento del sistema de control interno y la lucha contra la corrupción</t>
  </si>
  <si>
    <t>Grupo de Servicio al ciudadano</t>
  </si>
  <si>
    <t xml:space="preserve">Seguimiento y monitoreo del Plan Anticorrupción y Atención al Ciudadano. </t>
  </si>
  <si>
    <t>Oficina Asesora de Planeación y Responsable de cada uno de los componentes. 
C1 Gestión del riesgo de corrupción: Oficna Asesora de Planeación
C2 Racionalización de Trámites: Grupo de Servicio al ciudadano, Áreas Misionales y Oficina Asesora de Planeación
C3 Rendición de Cuentas: Oficina Asesora de Planeación, Viceministros,Áreas Misionales y Grupo de Divulgación y Prensa.
C4 Atención al Ciudadano: Grupo de Servicio al ciudadano y Oficina Asesora de Planeación
C5 Transparencia y acceso a la información: Grupo de Gestión Administrativa y Grupo de Divulgación y Prensa.</t>
  </si>
  <si>
    <t>Grupo de Gestión Humana</t>
  </si>
  <si>
    <t>Nivel de ejecución del Plan Institucional de Capacitaciones</t>
  </si>
  <si>
    <t xml:space="preserve">Fortalecimiento de  las TICs y los canales de comunicación.  </t>
  </si>
  <si>
    <t>Grupo de Gestión de Sistemas e informática</t>
  </si>
  <si>
    <t>Grupo de Gestión de Sistemas e Informática</t>
  </si>
  <si>
    <t>Grupo de Gestión Documental</t>
  </si>
  <si>
    <t>CARMEN INÉS VÁSQUEZ CAMACHO - MINISTRA DE CULTURA</t>
  </si>
  <si>
    <t>AVANCE 2020</t>
  </si>
  <si>
    <t>Se conceptualizaron 22 proyectos, superando con creces la meta de 15 para el año 2019.</t>
  </si>
  <si>
    <t>OBSERVACIONES 2019</t>
  </si>
  <si>
    <r>
      <rPr>
        <b/>
        <sz val="12"/>
        <color rgb="FFFF0000"/>
        <rFont val="Arial"/>
        <family val="2"/>
      </rPr>
      <t>Rezago</t>
    </r>
    <r>
      <rPr>
        <b/>
        <sz val="12"/>
        <rFont val="Arial"/>
        <family val="2"/>
      </rPr>
      <t xml:space="preserve"> o Avance Meta Cuatrenío</t>
    </r>
  </si>
  <si>
    <t>Ocultar para Públicar</t>
  </si>
  <si>
    <t>CIERRE 
2019</t>
  </si>
  <si>
    <t>Diseño del Museo Afro de Colombia</t>
  </si>
  <si>
    <t>Planes formulados y en ejecución
Código: Bicentenario</t>
  </si>
  <si>
    <t>Pilotos con el programa "mujeres afro narran su territorio implementados". (componente creación)
Código: Programa mujeres afro narran su territorio</t>
  </si>
  <si>
    <t>Desarrollo del programa "mujeres narran su territorio"
Código: Programa mujeres narran su territorio</t>
  </si>
  <si>
    <t>Nodos y mesas de economía naranja instalados y con asistencia técnica en el territorio nacional</t>
  </si>
  <si>
    <t>Creadores y gestores culturales beneficiados con el programa de Beneficios Económicos Periódicos - BEPS</t>
  </si>
  <si>
    <t>Obras artísticas exhibidas y/o divulgadas de las artes plásticas y visuales</t>
  </si>
  <si>
    <t>Empresas y personas naturales que acceden al sistema de beneficios tributarios para la cultura, la creatividad y la Economía Naranja</t>
  </si>
  <si>
    <t>*</t>
  </si>
  <si>
    <t xml:space="preserve">Se realizaron todos los eventos conmemorativos proyectados para la vigencia 2020 de forma presencial y virtual, debido a la contingencia del covid19, pero dando cumplimiento a los 12 eventos conmemorativos dispuestos a desarrollar en la vigencia actual.   </t>
  </si>
  <si>
    <t>El piloto se desarrolló en 2019 y la meta se cumplió.</t>
  </si>
  <si>
    <t/>
  </si>
  <si>
    <t>% AVANCE 2020</t>
  </si>
  <si>
    <t>% AVANCE ACUMULADO 2021</t>
  </si>
  <si>
    <t>Cumplido en 2020</t>
  </si>
  <si>
    <t>Indicador cumplido en 2019</t>
  </si>
  <si>
    <t>Información 30-04-2021</t>
  </si>
  <si>
    <t>Objetivo 1</t>
  </si>
  <si>
    <t>Objetivo 2</t>
  </si>
  <si>
    <t>Objetivo 3</t>
  </si>
  <si>
    <t>Objetivo 4</t>
  </si>
  <si>
    <t>Objetivo 5</t>
  </si>
  <si>
    <t>Objetivo 6</t>
  </si>
  <si>
    <t>Objetivo 7</t>
  </si>
  <si>
    <t>Objetivo 8</t>
  </si>
  <si>
    <t>Promedio total</t>
  </si>
  <si>
    <t>% Avance acumulado cuatrienio</t>
  </si>
  <si>
    <t>AVANCE ACUMULADO 2020</t>
  </si>
  <si>
    <t>% AVANCE ACUMULADO 2020</t>
  </si>
  <si>
    <t>Dirección de Audiovisuales, Cine y Medios Interactivos</t>
  </si>
  <si>
    <t xml:space="preserve">Dirección de Estrategia, Desarrollo y Emprendimiento
</t>
  </si>
  <si>
    <t xml:space="preserve">Agendas creativas regionales implementadas </t>
  </si>
  <si>
    <t xml:space="preserve">Durante el mes de septiembre la Biblioteca Nacional de Colombia dio continuidad a la preparación de estrategias, planes y programas tendientes al incremento del índice de libros leídos por la población Colombiana de 12 años o más, dentro de la que se incluye la propuesta de la segunda encuesta ENLEC para el I semestre del 2022. Se adelantaron reuniones con el Departamento Nacional de Estadística - DANE, con las Secretarías de Cultura de Cali, de Cultura Ciudadana de Medellín, de Educación y de Cultura, Recreación y Deporte de Bogotá .D.C., algunas en compañía de el Departamento Nacional de Planeación - DNP, la Oficina Asesora de Planeación de Mincultura, el Grupo de Literatura de la Dirección de Artes de Mincultura, la Gerente de lectura y bibliotecas escolares de Mineducación, la Asesora de Mineducación en tema de lectura y bibliotecas escolares, entre otros. También se realizaron reuniones entre la Biblioteca Nacional y la Cámara Colombiana del Libro y Fundalectura, para buscar alianzas para la realización de la Encuesta.	 </t>
  </si>
  <si>
    <t xml:space="preserve">Durante el mes de septiembre se digitalizaron, editaron y dispusieron en la Biblioteca Digital de la Biblioteca Nacional de Colombia, 189 títulos, para un total acumulado en la vigencia 2021 de 1.419. En total se han digitalizado para el cuatrienio 5.719.	 </t>
  </si>
  <si>
    <t xml:space="preserve">Durante el mes de septiembre se dio continuidad al proceso de implementación de las Bibliotecas Rurales Itinerantes de la vigencia 2021, a través del acompañamiento técnico y formativo en territorio en 65 bibliotecas y comunidades rurales. 
Adicionalmente, se realizó la fase I del seguimiento presencial en 21 bibliotecas públicas y comunidades rurales que hacen parte de las Bibliotecas Rurales Itinerantes 2020. Este acompañamiento se realiza en 3 visitas de campo que se realizarán hasta el mes de noviembre. Por otra parte, se dio continuidad a la gestión del trámite administrativo del convenio del Programa correspondiente a la ejecución de los componentes de: i) maleta de recursos bibliográficos, didácticos y pedagógicos, ii) encuentros regionales y nacional de los mediadores rurales vinculados al programa y la iii) gestión y entrega de incentivos para el desarrollo de las estrategias de itinerancia en los territorios. 
Igualmente se adelantaron los procesos de alistamiento del kit tecnológico que complementa la maleta de recursos, con fecha de adjudicación el 30 de septiembre. 
Finalmente, el 7 de septiembre se cerró la segunda convocatoria realizada en 2021 correspondiente a la meta de las bibliotecas del año 2022. Se dio apertura a la convocatoria especial para seleccionar las bibliotecas restantes entre las bibliotecas públicas rurales, afro, indígenas, o públicas de municipios de categoría especial o 1, y así completar las 150 bibliotecas y comunidades rurales de esta cuarta fase. La convocatoria se abrió desde 10 de septiembre y se definió fecha de cierre el 1 de octubre.	</t>
  </si>
  <si>
    <t xml:space="preserve">Durante el mes de septiembre se han realizado las siguientes acciones en las entidades territoriales priorizadas para esta vigencia: 1) planeación del esquema de asistencia técnica y acompañamiento a realizar en cada una de las entidades territoriales; 2) proceso de contratación y capacitación del equipo de profesionales a cargo de realizar este acompañamiento; 3) visitas de manera presencial en primera fase a 173 de las 185 entidades territoriales priorizadas para esta vigencia, encaminadas a fortalecer los procesos que se realizan para la prestación y/o reactivación de los servicios bibliotecarios, así como para el adecuado funcionamiento de las bibliotecas públicas.	 </t>
  </si>
  <si>
    <t xml:space="preserve">Con corte al mes de septiembre la estrategia digital MaguaRED obtuvo 52.571 usuarios que accedieron al portal. Maguaré contó con 52.890 usuarios que accedieron a los contenidos digitales, para un total de 105.461 usuarios que accedieron durante el mes. Contando con un acumulado de 3.823.089 usuarios que visitan los portales.	 	</t>
  </si>
  <si>
    <t>Con corte al 30 de septiembre, un total 1.651 personas han sido beneficiadas por programas de formación, así: 207 personas beneficiadas por las Becas Comunicación y Territorio 2020, 175 de Estímulos Imaginando Nuestra Imagen - INI 2020; 16 personas del Encuentro de Animación y 15 personas del Encuentro Documental, 18 personas proceso IMAGINANDO NUESTRA IMAGEN INI - organización Putumayo, Arte y Diseño en el Valle del Sibundoy, Putumayo, 51 agentes del sector del taller de cine y realidad en el Valle del Sibundoy, Putumayo y, 8 beneficiarios en procesos de formación de Infancia, Juventud y Medios. 185 creadores por el Laboratorio de formulación de proyectos "Disoñando"; 66 personas por la iniciativa "Trayectorias" de Narrativas sonoras y; 285 personas por el proyecto de Dotación tecnológica de TIKA. Sumando a lo anterior las 80 personas del curso "Tecnología del aula de música", 84 formados mediante el curso de documentación musical. Por otra parte, se beneficiaron 126 personas por medio de los 10 talleres de formación en los géneros de cuento, novela, crónica, poesía, literatura infantil, novela gráfica, ciencia ficción y edición de textos, nuevas tecnologías en el mundo editorial. 
Así mismo, se atendieron 95 maestros de Danza por medio del Diplomado de Danza Vivan y se culminaron los procesos formativos con reporte de certificados así: Diplomado de Arte y Política: 107; Seminario de Arte y Feminismos: 38; Seminario de Decolonialismos vs Globalización: 40.
Finalmente, se encuentra en ejecución el Convenio de asociación Nro. 3096 del 2021 suscrito entre el Ministerio de Cultura y la Universidad EAN, para la realización de un Diplomado en gestión y formulación de proyectos culturales, en 27 sedes propuestas a nivel nacional.	
Para un total de 9.594 personas beneficiadas por programas de formación artística y cultural.</t>
  </si>
  <si>
    <t xml:space="preserve">Con corte al mes de septiembre se presentó un aumento de 99 niños niñas y jóvenes de los Centros Musicales del Programa Sonidos de Esperanza alcanzando un total de 18.406 beneficiaros. Adicionalmente, las escuelas de Danza han atendido un total de 4.747 niños y jóvenes producto de los procesos de formación de Danza Viva; por lo que se logra un avance 4.846 beneficiarios. Para un total acumulado de 243.825 beneficiarios de programas y procesos artísticos y culturales.	 </t>
  </si>
  <si>
    <t xml:space="preserve">Con corte al mes de septiembre, se llevó a cabo la celebración del 20 de Julio de 2021 con la participación con artistas como Manuel Medrano, Tibiáfrica, Asael Cuesta, Orquesta d' Caqué con Salsa Viva, Ghetto Kumbé, Agrupación Guarura, Creole Group, Fundación Nacional Batuta, Herencia de Timbiquí y Sistema Solar. Que conmemoraron 211 años de independencia en el marco del Gran Concierto Nacional 'Colombia, un Amor que nos une'. Cumpliendo así con la meta establecida para la vigencia	  </t>
  </si>
  <si>
    <t xml:space="preserve">Con corte al mes de septiembre se encuentran en exhibición las 185 obras en la página web de los 17 Salones Regionales de Artistas. 10 obras del Premio Nacional de Fotografía se expusieron en la Alianza Francesa de Barranquilla hasta el pasado 30 de Agosto. Por el lado de las divulgación de obras de Formación, desde la última semana de septiembre se comenzó con la divulgación y se ha realizado a través de Facebook e Instagram. Se ha avanzado con 20 obras del proceso de Arte y Política.	  </t>
  </si>
  <si>
    <t xml:space="preserve">Con corte al mes de septiembre, se entregaron 77.712 ejemplares de "La Monja" - "Mi Madrina" y 77.709 ejemplares de "Entre usted, que se moja" en los departamentos de : Amazonas, Antioquia, Arauca, Atlántico, Cauca, Córdoba, Chocó, Meta, Santander, Vaupés y Vichada. En total se han impreso 668.622 ejemplares de los dos títulos alusivos al Bicentenario y se han entregado 428.841 ejemplares.	 </t>
  </si>
  <si>
    <t xml:space="preserve">A 30 de septiembre 737 municipios y 20 departamentos han girado a Colpensiones la suma de $240.907 millones de pesos para asignar a 9.526 creadores y gestores culturales los beneficios de anualidad vitalicia (8.711) y financiación de aportes al servicio social complementario de BEPS (815).En 2021 a 30 de septiembre 291 municipios y 6 departamentos han girado a Colpensiones la suma de $50.154 millones de pesos para asignar a 1.963 creadores y gestores culturales los beneficios de anualidad vitalicia (1.652) y financiación de aportes al servicio social complementario de BEPS (311)."	 </t>
  </si>
  <si>
    <t>Entre el mes de agosto de 2018 y el mes de septiembre de 2021 fueron aprobados 123 proyectos ante el Sistema General de Regalías – SGR. El monto total de inversión de estos proyectos asciende a $473.000 mil millones de pesos en 26 departamentos: Antioquia, Arauca, Atlántico, Bolívar, Boyacá, Caldas, Caquetá, Casanare, Cauca, Cesar, Chocó, Córdoba, Cundinamarca, Huila, La Guajira, Magdalena, Meta, Nariño, Putumayo, Quindío, Risaralda, San Andrés, Santander, Sucre, Tolima y Valle del Cauca. En 2021 han sido aprobados 11 proyectos, en 10 departamentos: Antioquia, Bolívar, Boyacá, Caquetá, Casanare, Cesar, Córdoba, Cundinamarca, Magdalena y Nariño por $166.615 millones de pesos.</t>
  </si>
  <si>
    <t xml:space="preserve">Con corte al 30 de septiembre, se realizaron los siguientes avances cualitativos: *MALETA DE LA DIVERSIDAD OIM: se realizaron 3 eventos de socialización de la maleta, 2 de ellos presenciales en el Festival Internacional de Cine de Cartagena y en el pre-lanzamiento de la Temporada de Cine Crea Colombia en Pijao, Quindío; y un evento virtual en el marco del Mes del Patrimonio en alianza con la Dirección de Patrimonio. Se realizó la contratación de un servicio técnico para mejorar la usabilidad de 630 USB que hacen parte de las maletas y su entrega estimada será entre octubre y noviembre. TEMPORADA CINE CREA COLOMBIA: se diseñaron las líneas curatoriales, se planteó una programación que privilegiara la comedia, el cine con contenido social y político y una alta representación de mujeres, diversidad cultural, étnica, sexual y regional y se proyectó un mapa de registros contemporáneos y antiguos de distintas ciudades intermedias del país. El 29 de septiembre se organizó y realizó el pre-lanzamiento de la Temporada en alianza con Proimágenes Colombia en Pijao, a propósito de la función de la película MEMORIA, donde se realizó un conversatorio con la participación de miembros del consejo de cine del Quindío, la productora Diana Bustamante y la directora de Proimágenes Claudia Triana con la moderación de Yenny Chaverra. Se convocó un público de 30 personas y se propuso un puente entre el cine independiente "industrial" y las producciones más locales y la importancia de generar diálogos entre estos distintos niveles de producción, objetivo que se desarrollará a lo largo de la programación de esta edición. En este mismo espacio también se hizo la entrega oficial de la Maleta de la Diversidad a la Corporación Kymera y la Fundación Cine en Las Montañas.	 </t>
  </si>
  <si>
    <t>Con corte al 30 de septiembre, se han fortalecido 9 colectivos de comunicación, en narrativas, creación y comunicación a través de la publicación de la Resolución 1391 del 2021, como ganadores de las Becas de Comunicación y Territorio 2021. Estas 9 organizaciones y colectivos recibirán un estimulo para fortalecer sus procesos de comunicación: - Kucha Suto (Palenque, Mahates - Bolívar) - Corporación Montañera Films (Pereira, Risaralda) - Corporación para el desarrollo y paz del Occidente de Boyacá. (Chiquinquirá - Boyacá).. - Corporación Vida de Color-es ( Bogotá D.C) - Asociación Campesina de Inzá (Cauca) - Asociación de Cabildos y/o Autoridades Indígenas del Nudo de los Pastos - Shaquiñan (Pasto - Nariño) - Alianza de Comunicadores Indígenas y Colectivos de Comunicación de Colombia ACOIC (Pasto - Nariño) - Fundación Roztro (Cartagena, Bolívar) - Corporación El Cuarto Mosquetero (Villavicencio - Meta)</t>
  </si>
  <si>
    <t xml:space="preserve">Con corte al 30 de septiembre, durante el 2021 se han registrado un total de 675.134 visitas de usuarios a la Plataforma Retina Latina, que corresponde al 75% de la meta (900.000) del 2021. En su acumulado cuatrianual, hasta el 31 de diciembre de 2020 Retina Latina logró un total de 3.836.449 visitas que sumadas a las 675.134 visitas acumuladas en 2021 dan un total de 4.511.583. ENERO: 59.707 visitas FEBRERO: 59.176 visitas MARZO: 67.005 visitas ABRIL: 79.732 visitas MAYO: 66.522 visitas JUNIO: 53.459 visitas JULIO: 51.854 visitas AGOSTO: 75.529 visitas SEP: 162.150 visitas En términos de programación, septiembre contó con: ciclo del mes con 8 películas sobre dirección de arte que obtuvo 3.316 visitas y en paralelo se publicaron muestras de eventos especiales y festivales como Alianza del Pacífico, Biarritz, el Festival de Cine Universitario Equinoxio, Florianópolis Audiovisual Mercosur, y Lima Alterna que obtuvieron 5.354 visitas. La oferta de estos eventos sumaron 48 contenidos impactó el crecimiento de visitantes provenientes de México con un crecimiento de 588%, Argentina (290%) y Perú (116%). En redes sociales se destaca el crecimiento en Facebook respecto al mes anterior pasando de 14.150 sesiones en agosto a 52.767 en septiembre, aumento que se explica gracias al impacto en redes sociales de la muestra Lima Alterna y el apoyo de aliados en difusión como Proimágenes, el Festival de Cine de Jardín, la Maestría en Cine Documental de la UPB, entre otros. Respecto a los lives, se realizaron 2 retransmisiones de eventos en vivo de DOCCO con un total de 335 visualizaciones.	 </t>
  </si>
  <si>
    <t xml:space="preserve">Con corte al 30 de septiembre, se han creado un total de 189 contenidos, así:
1. A través del PNE 2020, desde el proyecto de Narrativas Sonoras se han creado 27 contenidos así: 2 contenidos de las Becas de Investigación en Narrativas y Comunicación (1 video y 1 contenido sonoro del proyecto de investigación de la Escuela de Formación ´Comunicación para la vida en el marco del proyecto "Un espacio para el desarrollo social y la construcción de paz en el Putumayo") y, 25 contenidos sonoros convergentes con narrativas digitales para la socialización y circulación del 'saber hacer' de emisoras comunitarias. 2. A través de la iniciativa Infancia, Juventud y Medios, se han creado 77 contenidos así: 4 contenidos de proyectos ganadores de la Beca de creación y producción de capítulos unitarios dirigidos a audiencias infantiles y juveniles; 29 contenidos producidos como piezas de apoyo a la formación de públicos de la Beca de formación de públicos, 43 contenidos producidos con la participación de niños, niñas y adolescentes y 1 contenido del proyecto Azalea. 3. A través de CREA DIGITAL, se publicó la resolución de ganadores de 45 proyectos premiados e inicio la producción de los contenidos correspondientes a cada proyecto. 4. A través de la iniciativa Narrativas audiovisuales, se han creado 40 contenidos: 2 contenidos de la Beca "Mujeres Creadoras", 3 contenidos de la Beca Manuel Zapata Olivera; y 35 contenidos de la Beca de Comunicación y Territorio Por otro lado, se ha avanzado en las siguientes acciones: a) Territorios en diálogo: en proceso de evaluación de las propuestas recibidas de la convocatoria de Reactivación en el marco del convenio 4038 con el British Council. b) Infancia, juventud y medios: en proceso de contratación y planteamiento de la metodología del Proyecto canales regionales y producción de: 25 contenidos con niñas, niños y jóvenes cuya entrega se proyecta para noviembre.	 </t>
  </si>
  <si>
    <t xml:space="preserve">Con corte del 30 de septiembre se realizaron las siguientes actividades como parte del proceso de finalización de los documentos de actualización de la política de turismo cultural y la fase de socialización pública: 1. septiembre 6: El viceministerio de turismo remite a Mincultura el documento versión de socialización de política y la matriz de acciones indicativas (300) que hace parte de la política de turismo cultural. 2. El 9 de septiembre se envió a través de formulario de plataforma de socialización realizado por el Viceministerio de turismo las observaciones a los documentos mencionados en el numeral 1. 3. Como complemento a la respuesta el 13 de septiembre la Dirección de patrimonio envió oficio a la Dirección de calidad de Vice turismo con las correspondientes observaciones. 4. El 21 de septiembre se reciben de Viceministerio de turismo respuestas a observaciones realizadas por Mincultura con relación a la matriz de comentarios de la política de TC. 5. Como parte de la reunión preparatoria para el Consejo superior de turismo, se realizó informe del proceso de actualización de la política el 26 de septiembre y se participó en reunión para socializar el documento. 6. Se asistió al Consejo superior de turismo el 28 de septiembre, con el objetivo se escuchar la presentación de la actualización de la política realizada por Viceministerio de turismo. 7. El 29 y 30 de septiembre se realizó respuesta al oficio remitido por Viceministerio de turismo el 21 de septiembre con las conclusiones. </t>
  </si>
  <si>
    <t xml:space="preserve">Con corte septiembre se han desarrollado Dos postulantes enviadas a la UNESCO: 1) Sistema de Conocimiento Ancestral de la Sierra Nevada de Santa Marta. 2) Cuadros Vivos de Galeras, Sucre. compromiso cumplido y Los expedientes se encuentran ya en procesamiento por parte del secretariado de la UNESCO.	 </t>
  </si>
  <si>
    <t xml:space="preserve">Con corte a 30 de septiembre se han aprobado dos PEMP: 
1) Barrios Prado, Bellavista y una parte de Altos de Prado Barranquilla, por medio de la Resolución 68 de 2021 del 24 de marzo. 
2) Centro Histórico de Bogotá, por medio de la Resolución 88 del 6 de abril 2021. 
Así mismo, se encuentran en procesos de elaboración: 
3) Agua de Dios. 
4) Barichara. 
5) Cementerio Central de Bogotá. 
6) Campo de Batalla del Pantano de Vargas y Monumento a los Lanceros de Rondón. 
7) Hacienda Piedragrande – Cali.	  </t>
  </si>
  <si>
    <t xml:space="preserve">Con corte al mes de septiembre, en sesión de Mesa Permanente de Concertación se presenta la propuesta de conformación del comité de seguimiento al Plan Decenal, el cual fue aprobado y se realizará la primera sesión en diciembre de 2021	 </t>
  </si>
  <si>
    <t>Con corte a septiembre, se acompañó el proceso de reglamentación de la modificación del incentivo tributario de exención de renta para empresas de economía naranja y se comenzó a trabajar en la reglamentación del beneficio de Obras por Impuestos para las Áreas de Desarrollo Naranja.</t>
  </si>
  <si>
    <t xml:space="preserve">Durante el mes de septiembre, se acompañó el proceso de reglamentación de la modificación del incentivo tributario de exención de renta para empresas de economía naranja y se comenzó a trabajar en la reglamentación del beneficio de Obras por Impuestos para las Áreas de Desarrollo Naranja. 	  </t>
  </si>
  <si>
    <t xml:space="preserve">Con corte al mes de septiembre, se trabajó para convertir el documento interno de consulta con los principales hallazgos de la CSCEN para el período 2014-2020 en un documento publicable por el Observatorio de Cultura y Economía (OCE).	 </t>
  </si>
  <si>
    <t xml:space="preserve">Con corte al 30 de septiembre de 2021, se realizaron los siguientes avances metodológicos en elaboración de las agendas creativas: 1. Ibagué: Agenda Creativa Suscrita (actualmente con acciones de asistencia para su ejecución). 2. Bucaramanga: Agenda Creativa Suscrita (actualmente con acciones de asistencia para su ejecución). 3. Se tienen 5 agendas listas para la suscripción: Neiva, Popayán, Armenia, Pereira y Villavicencio y 4. Cúcuta: Agenda Creativa en proceso de aprobación. 
Es decir, en 2021 se han suscrito 2 agendas (Bucaramanga e Ibagué), para un total de 11 Agendas Creativas elaboradas.		 </t>
  </si>
  <si>
    <t xml:space="preserve">Durante el mes de septiembre, se apoyó la coordinación de acciones y consolidación de información para la firma del Decreto de delimitación de ADN en los municipios de Itagüí (1) y La Tebaida (1) para un total de 2 ADN. Adicionalmente, se realizó acompañamiento técnico en la formulación de modelos de gobernanza a las ciudades de Barrancabermeja, Tunja, El Banco, Villapinzón, Valledupar, Girardot, Villavicencio, Lejanías, Granada, San Martín y Restrepo y se revisaron los proyectos de Decreto de delimitación de ADN, se formularon y remitieron comentarios a los proyectos de Decreto de delimitación en las siguientes ciudades y municipios: Sibaté. 
A la fecha se cuenta con 75 ADN implementadas (32 de ellas implementadas en la vigencia 2021)	  </t>
  </si>
  <si>
    <t xml:space="preserve">Con corte al mes de septiembre, se tienen los siguientes avances: Bancóldex ha desembolsado un total de 8.637 créditos por valor de $310.977.683.134 y presentó el informe de Línea Cultura Adelante en el marco del Convenio interadministrativo 1297 de 2021.	 </t>
  </si>
  <si>
    <t xml:space="preserve">Durante el mes de septiembre se realizó acompañamiento técnico a 34 nodos y mesas instaladas con el fin de realizar la elaboración de agendas creativas 2021. Se apoyó la implementación de proyectos de agendas 2020-2021 y asistencia técnica para Fortalecimiento institucional: i. Participación en GFACT - Networking. ii. Anuncio de Esquema de Gobernanza. iii. Solicitud de Acto Administrativo para formalizar Nodo. iv. Articulación con ADN. v. Mercados Culturales. vi. Project charter. vii. Estrategia de Relacionamiento. viii. Fuentes de Financiación. ix. Observatorio. x. Articulación de Nodo como Mesa CRCI . xi. Actualización de Mapeo Exprés. Los nodos y mesas acompañados fueron: Bogotá, Cali/Valle del Cauca, Medellín/Antioquia, Ibagué/Tolima, Manizales/Caldas, Pereira/Risaralda, Armenia/Quindío, Villavicencio/Meta, Bucaramanga/Santander, Cúcuta/Norte de Santander, Popayán/Cauca, Buenaventura/Valle del Cauca, Neiva/Huila, Pasto/Nariño, Tunja/Boyacá, Cundinamarca, Barranquilla/Atlántico, Cartagena/Bolívar, Santa Marta/Magdalena Valledupar/Cesar, Riohacha/La Guajira, San Andrés Islas, Montería/Córdoba, Sincelejo/Sucre, San José/Guaviare, Quibdó/Chocó, Puerto Carreño/Vichada, Mocoa/Putumayo, Yopal/Casanare, Leticia/Amazonas, Inírida/Guanía, Arauca/Arauca, Mitú/Vaupés y Florencia/Caquetá.	 </t>
  </si>
  <si>
    <t xml:space="preserve">Durante el mes de septiembre se realizaron los siguientes avances: 1. Territorio Crea sigue en curso el fortalecimiento empresarial de 257 emprendedores en los 20 municipios priorizados; acompañamiento y seguimiento a emprendedores y formadores en formación: los participantes cuentan con asesoramiento personalizado por parte de profesionales en emprendimiento que los han guiado en el desarrollo de las actividades de fortalecimiento empresarial y puesta en práctica de la metodología del programa; se realizaron cuatro webinares en las siguientes temáticas: turismo cultural, artesanías, emprendimiento en espacios culturales y socialización de la convocatoria CoCrea; se iniciaron las mentorías especializadas en cinco temáticas: Estrategias de marketing, estructuración financiera y organizacional, propiedad intelectual, propuesta de valor y desarrollo de producto; inicio del proceso de selección de los 30 ganadores para la capitalización. 2. MOOC: verificación de los contenidos (videoconferencias y referencias bibliográficas) de los expertos; se proponen estrategias de articulación y complemento de contenidos bajo capsulas de conocimiento, se elaboró propuesta de promoción y comunicación del MOOC. </t>
  </si>
  <si>
    <t>Durante el mes de septiembre se obtuvieron los siguientes avances: 1. DECRETO 286 DE 2020: Las empresas beneficiadas fueron 54. A corte del 2021 van 245 empresas beneficiadas y el acumulado a septiembre suma 779 empresas beneficiarias. 2. DECRETO 697-2020: durante el 2021 se han avalado un total de 162 proyectos en lo transcurrido de la Convocatoria CoCrea y el acumulado de Proyectos Avalados por CoCrea desde 2020 hasta el 30 de septiembre de 2021 es de 501. 3. CID: se han expedido con corte al 30 de septiembre de 2021, 19 Certificados de Inversión y/o Donación. 4. CERTIFICADOS DE INVERSIÓN NACIONAL (CINA) – Decreto 474-2020: se han emitido 4 certificados de 2 proyectos a nombre de 1 productor extranjero en abril de 2021. 5. LEY 814 DE 2003: En lo que respecta a la expedición de certificados de inversión para el mes de septiembre se generaron 6, para un total de certificados de inversión para el año 2021 de 95. En total acumulado se llevan 1.303 empresas y persona naturales beneficiadas.</t>
  </si>
  <si>
    <t xml:space="preserve">Con corte al mes de septiembre, se ha continuado trabajando con 25 colectivos equivalente a 214 mujeres que se benefician directamente y 450 más de manera indirecta. Se ha avanzado en áreas de marketing y comunicaciones, dada la proximidad de la rueda de negocios y del Encuentro Nacional, en la cual los colectivos preparan todo su material para aprovechar el espacio y cerrar alguna oportunidad de negocio. De manera paralela, se han tenido encuentros semanales con los colectivos para profundizar en los contenidos de las capacitaciones brindadas en las actividades de formación en fortalecimiento empresarial, así como para socializar los resultados y conclusiones de los estudios de mercado aplicados. También se ha avanzado en la actualización de la página web de Mujeres Tejedoras de Vida, en la creación de las micro- páginas de los colectivos nuevos, se han actualizado más de 20 micro-páginas. 
Adicional a ello se ha realizado el diseño o el rediseño de 20 logos, así como también la edición de más de 100 fotografías de los productos de los colectivos. De igual forma se creó el catálogo de WhatsApp Business de Catanga. De los 25 colectivos apoyad en 2021, 15 colectivos son antiguos y 10 son nuevos. 
Desde 2019 hasta la fecha se han apoyado un total de 32 colectivos de mujeres.	 </t>
  </si>
  <si>
    <t xml:space="preserve">Con corte a septiembre de 2021, se realizó un 77% de compromisos, se obligó 45% y se pagó el 43% del 1 de enero al 30 de septiembre 2021, de acuerdo a lo enviado por las dependencias la ejecución presupuestal contratada en el 2021.	 </t>
  </si>
  <si>
    <t xml:space="preserve">Durante el mes de septiembre y de acuerdo al Cronograma de Capacitación para la presente vigencia, se ha ejecutado un 107% (45 capacitaciones), dado que ya se desarrollaron las actividades planeadas para la presente vigencia; durante este mes se realizaron las siguientes capacitaciones: Accesibilidad web el 01 de septiembre con una participación de 30 personas; capacitación en Enfoque de género, violencia asociada en razón de sexo y genero el día 08 de septiembre con una participación de 11 personas; capacitación en Ciberacoso el 10 de septiembre con una participación de 15 personas; capacitación utilizando el lenguaje claro el día 14 de septiembre con una participación de 19 personas. De igual manera, se lanzó la oferta de capacitación de la ESAP específicamente las siguientes formaciones: Ética de lo público, Diplomado Innovación en el sector público, Fundamentos y principios de la contratación estatal, Curso de derechos humanos y liderazgo para la paz, Curso la participación ciudadana en el marco del estado social de derecho, Curso servicio integral al ciudadano Gestión Documental.	 	</t>
  </si>
  <si>
    <t xml:space="preserve">Con corte al 30 de septiembre de 2021, el porcentaje del nivel de satisfacción de las 45 capacitaciones realizadas es del 96%.	 </t>
  </si>
  <si>
    <t xml:space="preserve">Con corte a 30 de septiembre 2021, se finalizó la construcción de 5 bibliotecas en el municipio de Tolú Viejo - Sucre, San Pablo – Bolívar, Morelia Caquetá, El tambo- Cauca y La plata – Huila, 2 casas de la cultura en Palestina Huila y Bahía Solano- Choco, y 1 Sala de danza dotada en Isnos - Huila. Así mismo se adelanta la contratación, construcción, mantenimiento, dotación y adecuaciones de 18 infraestructuras Culturales: 4 Bibliotecas en proceso de contratación Yuto, Tadó, Kamentza Inga y Roberto Payán. Bibliotecas Adecuadas: 1 en ejecución Buenaventura, Casa de Cultura Construidas: 4 casas de cultura en proceso de contratación Cajamarca, Resguardo Yarinal, Tausa y Sácama. Casa de Cultura Adecuada: 1 en ejecución Buenaventura, Teatros en Construcción: 2 en ejecución Quibdó-Choco ; Támesis – Antioquia y 1 en proceso de ajustes a diseños en Carmen de Viboral. Teatros dotados: 2 en ejecución Quibdó - Choco; La Ceja – Antioquia, Sala de danza: 1 en construcción Santa Marta – Magdalena. Teatrino y sede administrativa de complejo Cultural en construcción: 1 en ejecución Buenaventura y una escuela de música en proceso de contratación.	 	 </t>
  </si>
  <si>
    <t xml:space="preserve">En lo corrido de la presente vigencia, al mes de septiembre se han gestionado $8.890.856.414 en recursos de cooperación internacional, lo que representa un avance del 88,9% frente a la meta establecida para la vigencia 2021. Dentro de los aportes más representativos gestionados en el mes de septiembre, se destacan los realizados por la organización de la Feria del Libro de Madrid, para la “Participación de Colombia como país invitado de honor en la Feria del Libro de Madrid”, por valor de $1.037.493.200; y los aportes de la Alcaldía de Medellín y el SENA, por valor de $750.000.000, para el desarrollo del GFACCT.	 </t>
  </si>
  <si>
    <t xml:space="preserve">En el mese de septiembre se presentaron los siguientes espectáculos presenciales: - La princesa ligera coproducción del Teatro Colón y Teatro de Juguete, el 5 y 29 de septiembre, a las 11 am y 3 pm - "Vida", monólogo de Carolina Gaitán escrito y dirigido por Johan Velandia, el 10 y 11 de septiembre, a las 7:30 p.m. - Concierto de CÉU (Brasil), el 18 de septiembre, a las 7:30 p.m. - "Rachmaninov y Tchaikovski", concierto de la OSNC, el 23 de septiembre, a las 7:30 p.m. -"Canturriantes y escuelas de Música de miranda y Tierra Bomba", el 25 de septiembre, a las 7:30 p.m.	 
	</t>
  </si>
  <si>
    <t xml:space="preserve">A septiembre 30 de 2021, se han apoyado 3.435 proyectos culturales a través del Programa Nacional de Concertación Cultural así: 
A. 3.203 por convocatoria pública en las líneas de acción: 
L1-Leer es mi cuento 153 
L2-Festivales, Fiestas y Carnavales 1.082 
L3-Fortalecimiento de procesos artísticos, culturales y de la economía naranja 280 
L4-Programas de formación artística, cultural y de la economía naranja 1.284 
L5- Investigación y fortalecimiento organizacional para las artes, el patrimonio cultural y la economía naranja. 78 
L6-Circulación artística a escala nacional 58 
L7-Fortalecimiento cultural a contextos poblacionales específicos 178 
L8-Prácticas culturales de la población con discapacidad 90 
B. 18 proyectos en: 
Antioquia 4 
Bogotá 3 
Bolívar 1 
Boyacá 1
Caldas 1 
Córdoba 1
Internacional 2 
Nacional 1 
Santander 1 
Tolima 1 
Valle del Cauca 2 
C. 214 salas de teatro y espacios no convencionales.
Para un total de 3.435 en 2021 y un acumulado de 10.305. </t>
  </si>
  <si>
    <t xml:space="preserve">A septiembre 30 de 2021, se cumple en un 100% este indicador y se continúa el seguimiento por parte de la Biblioteca Nacional, a un total de 153 proyectos apoyados en la línea 1 - Fomento a la Lectura y Escritura	  </t>
  </si>
  <si>
    <t xml:space="preserve">A septiembre 30 de 2021, no se han seleccionado estímulos priorizados con seguimiento a través del Programa Nacional de Estímulos, debido a que la publicación de resultados se realizó la última semana del mes.	 </t>
  </si>
  <si>
    <t xml:space="preserve">A septiembre 30 de 2021, se han otorgado 1418 estímulos a proyectos artísticos y culturales, por $11.101 millones así:
Crea Digital: 45 en 14 departamentos, 18 Municipios 
Museos ReactivARTE: Arte Joven 20x21: 420 en 13 Departamentos y 16 Municipios 
Portafolio Programa Nacional de Estímulos: 953 en 31 departamentos, 242 municipios 
Para un total de 4365 estímulos otorgados. </t>
  </si>
  <si>
    <t>En septiembre, la ministra de cultura logró definir con la Gobernación del Valle del Cauca que la sede del Museo Afro estará en el Edificio 6 del Centro Cultural La Licorera, precisando que el ministerio financiará el diseño y la adecuación del edificio. Conjuntamente con la curaduría de Etnografía y el área de comunicación educativa se definió y trabajó en la metodología que aplicará inicialmente el Museo Afro en su desarrollo conceptual, definiendo el montaje de una exposición de prototipado en Bogotá, entre octubre y noviembre próximos. El comité técnico ha seguido reuniéndose y se han sostenido reuniones con posibles aliados en Cali en la búsqueda de definir una serie de actividades artísticas y académicas a desarrollar en Cali en los últimos meses del año.</t>
  </si>
  <si>
    <t xml:space="preserve">En septiembre hemos logrado avanzar y realizar los mantenimientos requeridos durante lo corrido del año conforme a lo presupuestado para brindar espacios museales habilitados y en buen estado para nuestros visitantes.	 </t>
  </si>
  <si>
    <t xml:space="preserve">Durante el mes de septiembre la Estrategia Nacional de Exposiciones Itinerantes estuvo presente en cinco ciudades del territorio nacional, a saber: Popayán (Casa Museo Guillermo Leon Valencia), Manizales (Centro Cultural del Banco de la República), Ocaña (Museo Antón García de Bonilla), Yopal (Casa Museo Ocho de Julio) y Pamplona (Museo Casa Colonial de Pamplona). 
En este periodo, el Museo Casa Colonial de Pamplona terminó las actividades enmarcadas en la estrategia, el cierre se llevó a cabo el 15 de septiembre. 
También se dio inicio las actividades programadas en el centro Cultural del Banco de la República de Manizales con la exposición 1819, un año significativo; y la inauguración de la exposición Hitos de Libertad. La gente negra desde el museo de todos los colombianos en los museos: Antón García de Bonilla  y Casa Museo Ocho de Julio. 
Con estas activaciones, se alcanzan 8 espacios beneficiados a lo largo del año 2021. 
El espacio restante planteado, a saber, Museo Muntü Bantü en Quibdó, Chocó, aún no define su participación dentro de la estrategia debido a que, necesitan dedicarle un tiempo adicional para revisar detalladamente el material y que no vaya en contra del discurso de su museo pues, de ser así, no podrían aceptar difundir la información. Durante el mes de octubre se definirá entonces si se incluye a este Museo en el indicador de la estrategia en su periodo 2021 o se vincula a un nuevo beneficiario. 
El reporte total de beneficiarios de la ENEI para el mes de septiembre es de 1868 personas, contando a la fecha con  25 exposiciones itinerantes realizadas. </t>
  </si>
  <si>
    <t xml:space="preserve">Al cierre de septiembre, La oficina Asesora de Planeación implemento el seguimiento en el SIGII para garantizar la integridad de la información, así como el envío de un correo informativo mensual a las dependencias informando las fechas de corte del sistema para el registro de los avances a los Indicadores del Plan Estratégico Institucional (PEI), y la revisión por la Oficina Asesora de Planeación de los mismos mes a mes, que beneficia a todas las dependencia del Ministerio.	 </t>
  </si>
  <si>
    <t xml:space="preserve">Durante el mes de septiembre se adelantaron las siguientes actividades: • Se documento el proceso de Asuntos Internacionales en cuanto a su caracterización, procedimientos, indicadores y Riesgos. • Se encuentra en actualización los Subprocesos de Gestión del Patrimonio Bibliográfico, Gestión de la Actividad Artística y Cultural, Fomento a la Gestión Cultural, y los Procesos de Gestión Financiera y Contable, Adquisición de Bienes y Servicios y Evaluación Independiente. • Visitas de inspección ambiental a la sede de Museo nacional con el fin de identificar aspectos ambientales asociados a sus procesos e instalaciones, así como las oportunidades de mejora correspondientes. • Socialización de los documentos y herramientas a todos los procesos de la entidad, acompañados de talleres para la identificación y valoración de aspectos e impactos ambientales. • Retroalimentación y actualización completa de los activos de información para los siguientes procesos: OAP-GAI-GDP-DFR-DED-GFE-DAR-DAC-DPA-GIN-OJU-GAS-GSC-GSI-GAD-GFC-OCI-GCD. • Seguimiento de los indicadores correspondientes a consumo de agua, energía y generación de residuos correspondientes al tercer trimestre (julio - septiembre) 2021. • Participación como representantes del Ministerio de Cultura en las capacitaciones del programa Carbono Neutro del MADS, Capacitaciones de la SDA sobre el programa de eficiencia energética. • Capacitación a los trabajadores de la empresa contratista de servicios generales (EMINSER) sobre el manejo de residuos sólidos en la entidad. • Autodiagnóstico de la estructura documental del SGA frente a los requisitos de la norma ISO 14001:2015 y del SGSI ISO 27001:2013, para su fortalecimiento y actualización. • Seguimiento de los riesgos del SGSI asociados a mejoramiento continuo y Direccionamiento estratégico. • Se atendió la auditoría interna en el marco de la política de Gobierno digital. </t>
  </si>
  <si>
    <t xml:space="preserve">Al corte del de septiembre los cinco elementos de seguimiento cuatrimestral corresponde a: 1. Mapa de riesgos: Cuenta con 16 actividades, de las cuales 8 de ellas cuentan con un 100% de ejecución, dos actividades se encuentran en 66%, dos con 33% y cuatro que no presentan avance debido a que corresponde al seguimiento del tercer cuatrimestre. 2. Estrategia de Racionalización de Trámites: Presenta avance del 60% el trámite: Autorización de intervención en bienes inmuebles de interés cultural del ámbito nacional ID 943, a cargo de la Dirección de Patrimonio. El trámite: Certificación de depósito legal para conservación y preservación de ejemplares ID 1032, a cargo de la Biblioteca Nacional, presenta avance del 70% El trámite: Reconocimiento como producto nacional de las obras cinematográficas colombianas, a cargo de la Dirección de Audiovisuales, Cine y Medios Interactivos, presenta un avance del 100%, por lo cual es posible concluir que la Dirección finalizó su ejercicio de Racionalización 3. Rendición de Cuentas: Cuenta con 13 actividades, de las cuales cuatro cuentan con un 100% de ejecución, una con 70% y 60% respectivamente, las restantes no presentan avances, debido a que responden a las jornadas de rendición de cuentas de la Señora Ministra, con fecha a 31 de diciembre. 4. Servicio al ciudadano: Cuenta con 12 actividades, de las cuales una cuenta con 100% de ejecución, dos en 90%, dos en 80%, una en 75% , tres con un 70% de ejecución, dos con 50% y una no presentan avance debido a que la fecha de cumplimiento es hasta el 31 de diciembre. 5. Transparencia: Cuenta con 13 actividades, de las cuales 7 cuentan con un 100% de ejecución, tres con 50% , una con 25% y dos que no cuenta con avance. 6. Iniciativas adicionales: Cuenta con 7 actividades, de las cuales dos presenta un 100% de cumplimiento, una en 70% , una en 25%, una en 10% de cumplimiento y dos que no cuenta con avance, las cuales cuentan con fecha de cumplimiento a 31 de diciembre.	 	  </t>
  </si>
  <si>
    <t xml:space="preserve">En septiembre se dio apertura a la auditoría al Proceso de Trámites de Comisiones y Autorizaciones de Desplazamiento al Interior del País por instrucción de Secretaría General. Se desarrolló la auditoría al Proceso de Gestión de Tecnologías de la Información con el apoyo de los auditores internos de calidad para la evaluación de los sistemas de información de las áreas misionales. Se está realizando la verificación documental en el SECOP y con las áreas que realizaron la contratación dentro de la auditoría de Contratos y Convenios.	 </t>
  </si>
  <si>
    <t xml:space="preserve">Los asesores de la Dirección de Fomento Regional asesoran 1000 municipios, 31 ciudades capitales y 32 departamentos del país para realizar asistencia técnica a institucionalidad cultural, gestores culturales y consejos de cultura, en temas relacionados con planeación, formulación de proyectos, financiación y participación ciudadana. Desde agosto de 2018 al 30 de septiembre de 2021 se han asesorado 1104 de las 1134 entidades territoriales, con un avance del 97.35%. Para cumplir con el objetivo propuesto en 2021 se asesorarán 21 municipios nuevos; hasta el 30 de septiembre de 2021 se han asesorado y asistido técnicamente a 589 municipios, 30 departamentos y ciudades capitales	 </t>
  </si>
  <si>
    <t xml:space="preserve">Con corte al mes de septiembre se gestiona la creación de nuevas Escuelas Taller en Atlántico, Bello y Guajira, en el marco del Programa de Integración socio Urbana, con la Unión Europea - UE y el Banco Interamericano de Desarrollo - BID. 
Así mismo, se continúa trabajando en la creación de la Escuela Taller del Norte del Cauca. 	  </t>
  </si>
  <si>
    <t xml:space="preserve">Con corte a 30 de septiembre los avances son: 1. Diplomado de Metodologías de Creación Artística Multi, Inter y Transdisciplinar: Se realizó el módulo presencial los días 3 al 5 de septiembre en Ocaña para la subregión de Catatumbo, en El Carmen de Bolívar para Montes de María y en Tumaco para Pacífico Medio y Pacífico Sur Frontera Nariñense. Se adelantó la etapa de aplicación práctica, cuyos resultados serán documentados 4. Se llevó a cabo el 30 de septiembre la quinta reunión sincrónica. Se proyecta reunión de cierre y evaluación para el 15 de octubre. 2. Laboratorio Creación de Narrativas de Mujeres del Resguardo Tanela - PIRC: Se dio inicio al laboratorio el 15 de septiembre con la participación de delegados de la Unidad de Víctimas. 3. Laboratorio de Investigación – Creación Providencia, se adelantó proceso para la inscripción de jóvenes de grados 10 y 11, de la Institución Junín. Se cuenta con 24 estudiantes interesados. Se acordaron sesiones los martes y jueves en la tarde. Se dará inicio al laboratorio la primera semana de octubre. 4. Laboratorio de Investigación – Creación San Miguel, Buenos Aires Cauca: Se adelantó el proceso de inscripción en San Miguel con 21 aspirantes. Se dará inicio el 1 de octubre con la participación de los adultos mayores. 5. Proyecto de Investigación Producción “Maestros del Paisaje Musical del Catatumbo” Se dio inicio a la fase de arreglos musicales y se grabarán las obras, en la segunda semana de octubre. Se dio inicio a la masterización de los 35 registros sonoros. 6. Proyecto Mentorías – Mujeres, Arte y Territorio: Las cinco mentoras realizaron las visitas de asesoría presencial en territorio a las artistas mentorizadas. Se adelantaron dos reuniones con el Museo Nacional para definir requerimientos técnicos, fecha y horario de los muestras finales. La Residencia se llevará a cabo entre el 25 y el 29 de octubre. Se dio continuidad a la asesoría virtual teniendo como medio de verificación los diarios de campo.	 </t>
  </si>
  <si>
    <t xml:space="preserve">Con corte septiembre se finalizó una obra así: 
1) Intervención del Teatro Santa Marta, avance 100% 
Así mismo, se están desarrollando las siguientes obras: 
1) Parque Grancolombiano en Villa del Rosario Norte de Santander: avance del 40% 
2) Restauración del conjunto de 70 vitrales de la Catedral Basílica de Manizales Caldas. Contrato de obra 84.42%, intervenidos, montados y finalizados 60 vitrales. 5 vitrales restaurados pendientes por montaje, rosetón norte y vitral cúpula en proceso.
3) Restauración de la serie de 34 pinturas murales del Maestro Ricardo Acevedo Bernal, Iglesia San Antonio de Padua, Sur de Bogotá: Porcentaje de ejecución en avance: 37%, Inició la intervención de la pintura del presbiterio y del tímpano. 
4) Academia de Historia: avance del 60% 
5) Casa museo quita de Bolívar- Bogotá: se dio inicio de las actividades de mantenimiento y conservación del sistema murario 
6) Casa Museo Rafael Nuñez se dio inicio de actividades de mantenimiento y conservación 
7) Conservación en el cuartel de las Bóvedas y el Baluarte del reducto del castillo san Felipe en Cartagena de Indias.	 </t>
  </si>
  <si>
    <t xml:space="preserve">A 30 de septiembre se han ejecutado las actividades previstas en los planes de conservación que componen el SICRE 2021 correspondientes a los meses de enero a septiembre, tanto con las colecciones propias de los museos como con aquellas obras que se reciben en préstamo para exposiciones temporales y permanentes, desde la planeación de requerimientos de conservación para su embalaje, recibo, transporte y proceso de montaje, así como su mantenimiento durante la exhibición hasta la finalización de la exposición, su desmontaje, reembalaje y devolución al propietario. Los 3 planes del SICRE (plan de conservación preventiva, plan de conservación-restauración y plan de apoyo transversal) se han desarrollado en los distintos espacios de los museos donde se exhiben y/o resguardan obras de las colecciones, así: salas de exposición y espacios de circulación abiertos al público, espacios técnicos donde se guardan colecciones en reserva, oficina de la Dirección, auditorio y jardines/áreas exteriores.	 </t>
  </si>
  <si>
    <t xml:space="preserve">En el año 2020, se comprometieron $3.312.535.343,50, Valores que corresponden a $511.629.147 del gasto en Viáticos y Desplazamiento, $1.214.014.100,87 de tiquetes y $1.587.892.095,00 en logística. Para el corte a 30 de septiembre de 2021, se han comprometido $7.437.969.115,46; lo cual representa una incremento del 25% con respecto al año inmediatamente anterior. Lo anterior, se debe a que en el año 2021, y para mes de septiembre, se formaliza el contrato de Logística para el desarrollo de las Actividades relacionadas con la Celebración del Bicentenario. El cual corresponde a $4.527.880.252,00.	  
</t>
  </si>
  <si>
    <t xml:space="preserve">Mediante radicado interno MC01865I2021 se realiza la remisión de la Tabla de Valoración Documental a la oficina de planeación con el fin de presentarla al Comité Institucional de Gestión y Desempeño para su respectiva aprobación. Así mismo en el mes de septiembre se continúan las mesas de trabajo para la Actualización de las Tablas de Retención Documental vigentes.	</t>
  </si>
  <si>
    <t xml:space="preserve">En el mes de septiembre se ha cumplido con la capacidad instalada para el funcionamiento de los servicios informáticos ya que la entidad cuenta con equipos, infraestructura y herramientas de software para apoyar la gestión y el cumplimiento de la misión.	 </t>
  </si>
  <si>
    <t>OBSERVACIONES (septiembre 2021)</t>
  </si>
  <si>
    <t>PLAN ESTRATÉGICO INSTITUCIONAL 2019-2022 (Septiembre 2021)</t>
  </si>
  <si>
    <t>Avance acumulado septiembre 2021</t>
  </si>
  <si>
    <t>Al cierre de septiembre: i) Conciertos en vivo: 26-02 TMJMSD, 4 y 24 -03 y 7-04, Teatro Colón, 2-04 Popayán, 8-04 Catedral Primada, 28-05 Pacífico Sinfónico TMJMSD, 4-06 Teatro Colón, 10-06 TMJMSD, 9 y 28-07 TMJMSD, 17-08 Aniversario 85 OSNC Teatro Colón, 26 y 27-08 Quinteto Piazolla Teatro Colón. 23-09 Concurso de piano Teatro Colón y 29-09 Festival de Música Clásica Iglesia de Lourdes. ii) Producciones audiovisuales: 7 Sesiones OSNC, 14 cap. Serie "Contra el olvido" y 2 conciertos en streaming en el Movistar Arena. iii) Grabaciones: 3 bandas sonoras y participación en la grabación del Himno de Batuta. iv) Actividades de formación: 9 Taller de formación instrumental, 1 Taller de dirección, 10 Clases con Batuta.</t>
  </si>
  <si>
    <t xml:space="preserve">En el mes de septiembre del 2021, no se ha presentado el proyecto de modificación de la ley de sector Cultura al Congreso.	 </t>
  </si>
  <si>
    <t xml:space="preserve">Para el periodo comprendido entre el 01 de septiembre del 2021 al 30 de septiembre del 2021, por parte del grupo desde asuntos legislativos del despacho, se reportan 101 proyectos de ley. 54 al Senado y 47 a la Cámara de Representantes, de los cuales han sido conceptuados 4 por parte del Ministerio de cultura, para lo cual se realiza la siguientes formula 4/101*100= 3,96.	 </t>
  </si>
  <si>
    <t xml:space="preserve">Para el periodo comprendido entre el 01 y 30 de septiembre del 2021, el coordinador del grupo de defensa judicial no reportó sentencias.	 </t>
  </si>
  <si>
    <t>Con corte septiembre se cuenta con metodología y cartilla de PCI en contextos urbanos. Pilotos en Montería, Salamina, Saravena, Cali, Popayán, Guaduas y Bogotá. Compromiso cumplido</t>
  </si>
  <si>
    <t xml:space="preserve">Meta cumplida en 2020, se continúan realizando acciones del programa así: Con corte al mes de septiembre se avanzó en la segunda  jornada de desarrollo de la estrategia de relatos de mujeres en el municipio de Tame.	  </t>
  </si>
  <si>
    <t xml:space="preserve">Con corte al mes de septiembre, fueron generados los informes de avance de los convenios suscritos con el Ministerio de Cultura, correspondientes a las comunidades: Organización Nacional Indígena ONIC, Consejo Comunitario Yurumanguí y Resguardo Indígena San Lorenzo. Así mismo se fueron generados los informes de los contratos de las siguientes comunidades: Resguardo de Arquía, Consejo Comunitario Río Chagui y Resguardo Santa Marta de Curiche, y se encuentran en proceso a las comunidades de Renacer Negro y Resguardo Ette Enaka.	 </t>
  </si>
  <si>
    <t xml:space="preserve">Durante el mes de septiembre la Biblioteca Nacional de Colombia dio continuidad a la preparación de estrategias, planes y programas tendientes al incremento del índice de libros leídos por la población Colombiana entre 5 a 11 años, dentro de la que se incluye la propuesta de la segunda encuesta ENLEC para el primer semestre del 2022. Se adelantaron reuniones con el Departamento Nacional de Estadística - DANE, con las Secretarías de Cultura de Cali, de Cultura Ciudadana de Medellín, de Educación y de Cultura, Recreación y Deporte de Bogotá .D.C., algunas en compañía de el Departamento Nacional de Planeación - DNP, la Oficina Asesora de Planeación de Mincultura, el Grupo de Literatura de la Dirección de Artes de Mincultura, la Gerente de lectura y bibliotecas escolares de Mineducación, la Asesora de Mineducación en tema de lectura y bibliotecas escolares, entre otros. También se realizaron reuniones entre la Biblioteca Nacional y la Cámara Colombiana del Libro y Fundalectura, para buscar alianzas para la realización de la Encuesta.	</t>
  </si>
  <si>
    <t>A corte de septiembre se han finalizado 50 cualificaciones: Audiovisual (16), Editorial (13). ARTES: Se finalizaron 28 Cualificaciones adicionales así: Música 8, Operación de equipos de sonido, Asistencia Técnica para la Producción y Amplificación de Sonido en Vivo, Ejecución Musical , Asistencia Técnica para la Producción de Música y Sonido, Ingeniería y Producción de Música y Sonido, Dirección, composición e interpretación música, Curaduría, Supervisión, Agendamiento y Distribución de Proyectos Musicales, Gerencia y Dirección de Organizaciones Musicales, TEATRO 9, Diseño de Iluminación Artística para Teatro, Dirección Artística Teatral, Dramaturgia de Obras Teatrales, Operación de Tramoya, Gestión de procesos artísticos para el teatro, Escenotecnia para el Teatro, Expresión teatral, Interpretación escénica y Actuación ; PRODUCCION; 2 Producción de eventos y asistencia en la producción de las artes escénicas, TRANSVERSALES 5, DANZA 3, CIRCO 1. PATRIMONIO: En entidades museales se finaliza la verificación de las 7 cualificaciones adicionales en sus 4 componentes museografía, museología, asistencia de museos, educación museal, dirección y administración de museos, catalogación y registro y curaduría, se continua en el diseño los componentes 3 y 4 del perfil de conservación y restauración del patrimonio cultural mueble. Adicionalmente Cocina tradicional (2), Construcción tradicional (1). Se socializo con 3 actores del sector productivo y académico la invitación a participar de la formulación del piloto elaborada por Min Cultura y la Dirección de Movilidad y del Min Trabajo.</t>
  </si>
  <si>
    <t xml:space="preserve">Con corte al mes de septiembre se han expedido resoluciones para 50 talleres escuela distribuidos así:
5 en Pasto - Nariño en Barniz de Pasto o Mopa Mopa 
1 Unguia - Chocó en cocina tradicional 
1 en Acandí - Chocó en Cocina tradicional 
1 en Cerrito - Valle del Cauca en Dulces y mecatos practica tradicional 
1 en Yotoco - Valle del Cauca en Bordados y Tejidos 
1 en Ginebra - Valle del Cauca en Lutheria 
2 en Jamundí - Valle del Cauca en Cocina tradicional y Tejido 
1 en yumbo - Valle del Cauca en Cocina tradicional 
1 en Santander de Quilichao - Cauca en Violín Caucano 
1 en Suarez - Cauca en actividades de turismo en naturaleza 
1 en Guapi - Cauca en Tejido en fibra vegetal 
2 en Providencia - San Andres en Construcción mixta  y construcción con madera 
2 en San Andres en construcción mixta y Patchwork 
1 en Olaya herrera - Nariño en Elaboración de artesanías con chaquira y canastos, 
1 en suaza - Huila en Elaboración del sombrero suaseño en palma de iraca 
1 en Palermo en - Huila en Tejeduría en Pindo 
1 en Isnos - Huila en Talla de piedra. 
1 en El Retiro - Antioquia en Ebanistería 
3 en convenio con Rap Pacifico: Popayán- Cauca en Talla de madera, Purace- Cauca tejeduría Manual,  y Timbío- Cauca en tejido en seda. 
5 en Bogotá en confección de ropa urbana, confección de calzado, construcción, cocina tradicional colombiana, cocina tradicional del altiplano cundiboyacense 
4 en Bocachica - Cartagena - Bolívar en carpintería de ribera 
1 en Monterrey - Casanare en Talla de Madera 
1 en Trinidad - Casanare en Trabajos del llano	 
5 en Montería - Córdoba en Cocina, Cestería, Artesanías en Madera y Tejidos con Fibras
2 en Villa del Rosario - Santander en historia cultural y memoria e identidad	 
1en Morroa - Sucre en elaboración de Hamaca en telar vertical, 
1 en Guarandá - Sucre en cocina tradicional, 
1 en Los palmitos - Sucre en cocina tradicional a base de productos derivados del ají 
1 en El roble- Sucre en elaboración de productos derivados de la Palma de Vino	
Los cuales se encuentran en diferentes etapas y fases de fortalecimiento.	 </t>
  </si>
  <si>
    <t xml:space="preserve">Con corte a 30 de septiembre se han inscrito en la LICBIC y se han postulado a la LRPCI los siguientes elementos: 1) Paisaje Cultural de Providencia, Archipiélago de San Andrés, Providencia y Santa Catalina. 2) El Club de Comercio en Bucaramanga. 3) Colección de Marionetas del Teatro Fundación Jaime Manzur 4) La Minería Artesanal Ancestral de metales precioso 5) La Cumbia del Magdalena Declaratorias. Como BICN 6) Colección de Marionetas del Teatro Fundación Jaime Manzur 7) El Club de Comercio en Bucaramanga 
EN PROCESO: se continúa con las gestiones conducentes a la eventual postulación de los siguientes bienes para su inclusión en la LICBIC: 1) Jardín Histórico de la Casa Museo Quinta de Bolívar, Bogotá. 2) Caminos patrimoniales de Santander. 3) Parkway de La Soledad, Bogotá. 4) Construcciones en tabla parada en el municipio de Murillo, Tolima. 5) Parque de La Independencia, Bogotá. 6) Iglesia de San Lázaro, Tunja. 7) Obra del maestro Rogelio Salmona. 8) Catedral de Santa Marta, Santa Marta, Magdalena. 9) Lugares asociados a la memoria y conciencia en afro Villa del Rosario, Norte de Santander. 10) Parque de la Sociedad de Mejoras Públicas de Bucaramanga, Santander.	 </t>
  </si>
  <si>
    <t xml:space="preserve">Con corte a septiembre se ha realizado acuerdos con la Escuela Taller Naranja (nuevo operador del espacio), para revisar la documentación de la investigación y modelo de negocio del Baluarte con el fin de formular un nuevo plan de acción y de gestión del lugar de la mano con la comunidad Getsemanisense. De igual forma se encuentra en formulación y gestión el Plan de Acción de la Casa de Bolívar para puesta en valor cultural de la comunidad cartagenera	 </t>
  </si>
  <si>
    <t xml:space="preserve">Durante el mes de septiembre, se adelantó el segundo comité Institucional de Gestión y Desempeño el cual se trataron los temas: Contexto normativo del comité, Presentación y aprobación del Plan de Implementación MIPG 2021-2022, Presentación y aprobación de Políticas de Gestión Institucional, Política de Integridad, Política de Transparencia y Acceso de a la Información Pública, Política de Servicio al Ciudadano, Política de Participación Ciudadana y Rendición de Cuentas. Se realizó una presentación de los temas anteriormente enunciados. Se adelantaron 3 jornadas de sensibilización y contexto sobre conceptos de la política de Gestión de la información estadística en la entidad, con miras al diligenciamiento de la herramienta de autodiagnóstico dispuesto por el DAFP para la política de gestión estadística del MIPG. Los grupos fueron: Áreas misionales y Oficina Asesora de Planeación, Dirección de Audiovisuales s Cine y medios interactivos, Biblioteca Nacional de Colombia. Se adelantó el segundo comité Sectorial de Gestión y Desempeño el cual se trataron los temas: Contexto normativo del comité, Presentación estrategia de implementación sectorial, Avances sectoriales a la fecha, Recomendaciones y observaciones a los Planes de Implementación MIPG – ICANH &amp; ICC, Propuesta de transferencia de buenas prácticas. Se adelantó una mesa técnica con el Instituto Caro y cuervo en la que se intercambiaron practicas desarrolladas en las dos entidades, se socializo las recomendaciones y sugerencias hechas por el equipo SIGI, para el diseño e implementación del plan MIPG. Se está adelantando una revisión a la información de suministrada por el Archivo General respecto a las actividades adelantadas con miras a la implementación del Plan MIPG de dicha entidad. Finalmente se consolido la información del segundo reporte del avance al plan de implementación MIPG, en la herramienta dispuesta para tal fin. A la fecha el porcentaje de avance del plan es del 38,5%.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</si>
</sst>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80A]General"/>
    <numFmt numFmtId="165" formatCode="[$-80A]#,##0"/>
    <numFmt numFmtId="166" formatCode="[$-80A]0%"/>
    <numFmt numFmtId="167" formatCode="&quot; &quot;#,##0.00&quot; &quot;;&quot; (&quot;#,##0.00&quot;)&quot;;&quot; -&quot;00&quot; &quot;;&quot; &quot;@&quot; &quot;"/>
    <numFmt numFmtId="168" formatCode="&quot; &quot;#,##0&quot; &quot;;&quot; (&quot;#,##0&quot;)&quot;;&quot; -&quot;00&quot; &quot;;&quot; &quot;@&quot; &quot;"/>
    <numFmt numFmtId="169" formatCode="0.0"/>
    <numFmt numFmtId="170" formatCode="&quot; &quot;#,##0.00&quot; &quot;;&quot; (&quot;#,##0.00&quot;)&quot;;&quot; -&quot;#&quot; &quot;;&quot; &quot;@&quot; &quot;"/>
    <numFmt numFmtId="171" formatCode="&quot; &quot;#,##0&quot; &quot;;&quot; (&quot;#,##0&quot;)&quot;;&quot; -&quot;#&quot; &quot;;&quot; &quot;@&quot; &quot;"/>
    <numFmt numFmtId="172" formatCode="[$-80A]0"/>
    <numFmt numFmtId="173" formatCode="0.0%"/>
    <numFmt numFmtId="174" formatCode="[$-80A]0.0%"/>
    <numFmt numFmtId="175" formatCode="&quot;$&quot;#,##0.00;[Red]\-&quot;$&quot;#,##0.00"/>
    <numFmt numFmtId="176" formatCode="&quot; $&quot;#,##0&quot; &quot;;&quot;-$&quot;#,##0&quot; &quot;;&quot; $- &quot;;&quot; &quot;@&quot; &quot;"/>
    <numFmt numFmtId="177" formatCode="&quot; $ &quot;#,##0.00&quot; &quot;;&quot; $ (&quot;#,##0.00&quot;)&quot;;&quot; $ -&quot;#&quot; &quot;;&quot; &quot;@&quot; &quot;"/>
    <numFmt numFmtId="178" formatCode="&quot; $ &quot;#,##0&quot; &quot;;&quot; $ (&quot;#,##0&quot;)&quot;;&quot; $ - &quot;;&quot; &quot;@&quot; &quot;"/>
    <numFmt numFmtId="179" formatCode="&quot; &quot;&quot;$&quot;&quot; &quot;#,##0.00&quot; &quot;;&quot; &quot;&quot;$&quot;&quot; (&quot;#,##0.00&quot;)&quot;;&quot; &quot;&quot;$&quot;&quot; -&quot;00&quot; &quot;;&quot; &quot;@&quot; &quot;"/>
    <numFmt numFmtId="180" formatCode="&quot; &quot;#,##0&quot; &quot;;&quot;-&quot;#,##0&quot; &quot;;&quot; - &quot;;&quot; &quot;@&quot; &quot;"/>
    <numFmt numFmtId="181" formatCode="&quot; &quot;#,##0.00&quot; &quot;;&quot;-&quot;#,##0.00&quot; &quot;;&quot; -&quot;#&quot; &quot;;&quot; &quot;@&quot; &quot;"/>
    <numFmt numFmtId="182" formatCode="&quot; $&quot;#,##0.00&quot; &quot;;&quot;-$&quot;#,##0.00&quot; &quot;;&quot; $-&quot;#&quot; &quot;;&quot; &quot;@&quot; &quot;"/>
    <numFmt numFmtId="183" formatCode="[$$-80A]#,##0.00;[Red]&quot;-&quot;[$$-80A]#,##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rgb="FF000000"/>
      <name val="Calibri"/>
      <family val="2"/>
    </font>
    <font>
      <sz val="11"/>
      <color rgb="FF000000"/>
      <name val="Arial"/>
      <family val="2"/>
    </font>
    <font>
      <b/>
      <sz val="11"/>
      <color rgb="FFFF0000"/>
      <name val="Arial"/>
      <family val="2"/>
    </font>
    <font>
      <b/>
      <sz val="12"/>
      <color theme="0"/>
      <name val="Arial"/>
      <family val="2"/>
    </font>
    <font>
      <b/>
      <sz val="12"/>
      <name val="Arial"/>
      <family val="2"/>
    </font>
    <font>
      <b/>
      <sz val="12"/>
      <color rgb="FFFFFFFF"/>
      <name val="Calibri"/>
      <family val="2"/>
    </font>
    <font>
      <sz val="12"/>
      <name val="Arial"/>
      <family val="2"/>
    </font>
    <font>
      <b/>
      <sz val="12"/>
      <color theme="1"/>
      <name val="Arial"/>
      <family val="2"/>
    </font>
    <font>
      <b/>
      <i/>
      <sz val="16"/>
      <color rgb="FF000000"/>
      <name val="Arial"/>
      <family val="2"/>
    </font>
    <font>
      <sz val="10"/>
      <color rgb="FF000000"/>
      <name val="Verdana"/>
      <family val="2"/>
    </font>
    <font>
      <b/>
      <i/>
      <u/>
      <sz val="11"/>
      <color rgb="FF000000"/>
      <name val="Arial"/>
      <family val="2"/>
    </font>
    <font>
      <b/>
      <sz val="14"/>
      <name val="Arial"/>
      <family val="2"/>
    </font>
    <font>
      <b/>
      <sz val="12"/>
      <color rgb="FFFF0000"/>
      <name val="Arial"/>
      <family val="2"/>
    </font>
    <font>
      <b/>
      <sz val="28"/>
      <color rgb="FF000000"/>
      <name val="Arial"/>
      <family val="2"/>
    </font>
    <font>
      <b/>
      <sz val="11"/>
      <color rgb="FFFF0000"/>
      <name val="Calibri"/>
      <family val="2"/>
    </font>
    <font>
      <b/>
      <sz val="12"/>
      <color rgb="FFFF0000"/>
      <name val="Calibri"/>
      <family val="2"/>
    </font>
    <font>
      <b/>
      <sz val="22"/>
      <name val="Arial"/>
      <family val="2"/>
    </font>
    <font>
      <sz val="8"/>
      <name val="Calibri"/>
      <family val="2"/>
      <scheme val="minor"/>
    </font>
  </fonts>
  <fills count="8">
    <fill>
      <patternFill patternType="none"/>
    </fill>
    <fill>
      <patternFill patternType="gray125"/>
    </fill>
    <fill>
      <patternFill patternType="solid">
        <fgColor rgb="FFFFFF00"/>
        <bgColor theme="4"/>
      </patternFill>
    </fill>
    <fill>
      <patternFill patternType="solid">
        <fgColor rgb="FFFFFF00"/>
        <bgColor indexed="64"/>
      </patternFill>
    </fill>
    <fill>
      <patternFill patternType="solid">
        <fgColor rgb="FF00206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6"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s>
  <cellStyleXfs count="127">
    <xf numFmtId="0" fontId="0" fillId="0" borderId="0"/>
    <xf numFmtId="9" fontId="1" fillId="0" borderId="0" applyFont="0" applyFill="0" applyBorder="0" applyAlignment="0" applyProtection="0"/>
    <xf numFmtId="164" fontId="5" fillId="0" borderId="0" applyBorder="0" applyProtection="0"/>
    <xf numFmtId="0" fontId="6" fillId="0" borderId="0"/>
    <xf numFmtId="9" fontId="6" fillId="0" borderId="0" applyFont="0" applyFill="0" applyBorder="0" applyAlignment="0" applyProtection="0"/>
    <xf numFmtId="167" fontId="6" fillId="0" borderId="0" applyFont="0" applyFill="0" applyBorder="0" applyAlignment="0" applyProtection="0"/>
    <xf numFmtId="166" fontId="5" fillId="0" borderId="0" applyBorder="0" applyProtection="0"/>
    <xf numFmtId="170" fontId="5" fillId="0" borderId="0" applyBorder="0" applyProtection="0"/>
    <xf numFmtId="179" fontId="6" fillId="0" borderId="0" applyFont="0" applyFill="0" applyBorder="0" applyAlignment="0" applyProtection="0"/>
    <xf numFmtId="177" fontId="5" fillId="0" borderId="0" applyBorder="0" applyProtection="0"/>
    <xf numFmtId="178" fontId="5" fillId="0" borderId="0" applyBorder="0" applyProtection="0"/>
    <xf numFmtId="0" fontId="13" fillId="0" borderId="0" applyNumberFormat="0" applyBorder="0" applyProtection="0">
      <alignment horizontal="center"/>
    </xf>
    <xf numFmtId="0" fontId="13" fillId="0" borderId="0" applyNumberFormat="0" applyBorder="0" applyProtection="0">
      <alignment horizontal="center" textRotation="90"/>
    </xf>
    <xf numFmtId="180"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64" fontId="14" fillId="0" borderId="0" applyBorder="0" applyProtection="0"/>
    <xf numFmtId="166" fontId="5" fillId="0" borderId="0" applyBorder="0" applyProtection="0"/>
    <xf numFmtId="0" fontId="15" fillId="0" borderId="0" applyNumberFormat="0" applyBorder="0" applyProtection="0"/>
    <xf numFmtId="183" fontId="15" fillId="0" borderId="0" applyBorder="0" applyProtection="0"/>
    <xf numFmtId="0" fontId="1" fillId="0" borderId="0"/>
    <xf numFmtId="0" fontId="1" fillId="0" borderId="0"/>
    <xf numFmtId="43" fontId="1" fillId="0" borderId="0" applyFont="0" applyFill="0" applyBorder="0" applyAlignment="0" applyProtection="0"/>
  </cellStyleXfs>
  <cellXfs count="210">
    <xf numFmtId="0" fontId="0" fillId="0" borderId="0" xfId="0"/>
    <xf numFmtId="0" fontId="0" fillId="0" borderId="0" xfId="0" applyAlignment="1">
      <alignment horizontal="center"/>
    </xf>
    <xf numFmtId="0" fontId="0" fillId="0" borderId="0" xfId="0" pivotButton="1"/>
    <xf numFmtId="3" fontId="0" fillId="0" borderId="0" xfId="0" applyNumberFormat="1" applyAlignment="1">
      <alignment horizontal="center"/>
    </xf>
    <xf numFmtId="0" fontId="2" fillId="0" borderId="0" xfId="0" applyFont="1" applyAlignment="1">
      <alignment horizontal="center"/>
    </xf>
    <xf numFmtId="22" fontId="4" fillId="0" borderId="0" xfId="0" applyNumberFormat="1" applyFont="1" applyAlignment="1">
      <alignment horizontal="center"/>
    </xf>
    <xf numFmtId="22" fontId="0" fillId="0" borderId="0" xfId="0" applyNumberFormat="1"/>
    <xf numFmtId="9" fontId="3" fillId="2" borderId="1" xfId="1" applyFont="1" applyFill="1" applyBorder="1" applyAlignment="1">
      <alignment horizontal="center" vertical="center"/>
    </xf>
    <xf numFmtId="9" fontId="0" fillId="0" borderId="0" xfId="1" applyFont="1" applyAlignment="1">
      <alignment horizontal="center"/>
    </xf>
    <xf numFmtId="0" fontId="3" fillId="2" borderId="1" xfId="0" applyFont="1" applyFill="1" applyBorder="1" applyAlignment="1">
      <alignment horizontal="center" vertical="center" wrapText="1"/>
    </xf>
    <xf numFmtId="9" fontId="0" fillId="0" borderId="0" xfId="0" applyNumberFormat="1" applyFont="1" applyAlignment="1">
      <alignment horizontal="center"/>
    </xf>
    <xf numFmtId="10" fontId="0" fillId="0" borderId="0" xfId="0" applyNumberFormat="1" applyAlignment="1">
      <alignment horizontal="center"/>
    </xf>
    <xf numFmtId="22" fontId="3" fillId="0" borderId="0" xfId="0" applyNumberFormat="1" applyFont="1" applyAlignment="1">
      <alignment horizontal="center"/>
    </xf>
    <xf numFmtId="164" fontId="5" fillId="0" borderId="0" xfId="2" applyAlignment="1">
      <alignment horizontal="center" vertical="center" wrapText="1"/>
    </xf>
    <xf numFmtId="164" fontId="5" fillId="0" borderId="0" xfId="2" applyAlignment="1">
      <alignment vertical="center" wrapText="1"/>
    </xf>
    <xf numFmtId="165" fontId="7" fillId="3" borderId="1" xfId="2" applyNumberFormat="1" applyFont="1" applyFill="1" applyBorder="1" applyAlignment="1">
      <alignment horizontal="center" vertical="center" wrapText="1"/>
    </xf>
    <xf numFmtId="165" fontId="10" fillId="0" borderId="0" xfId="2" applyNumberFormat="1" applyFont="1" applyAlignment="1">
      <alignment horizontal="center" vertical="center" wrapText="1"/>
    </xf>
    <xf numFmtId="0" fontId="11" fillId="0" borderId="1" xfId="3" applyFont="1" applyBorder="1" applyAlignment="1">
      <alignment horizontal="center" vertical="center" wrapText="1"/>
    </xf>
    <xf numFmtId="164" fontId="11" fillId="0" borderId="1" xfId="2" applyFont="1" applyBorder="1" applyAlignment="1">
      <alignment horizontal="center" vertical="center" wrapText="1"/>
    </xf>
    <xf numFmtId="164" fontId="11" fillId="0" borderId="6" xfId="2" applyFont="1" applyBorder="1" applyAlignment="1">
      <alignment horizontal="center" vertical="center" wrapText="1"/>
    </xf>
    <xf numFmtId="0" fontId="11" fillId="0" borderId="0" xfId="3" applyFont="1" applyAlignment="1">
      <alignment vertical="center" wrapText="1"/>
    </xf>
    <xf numFmtId="166" fontId="11" fillId="0" borderId="1" xfId="2" applyNumberFormat="1" applyFont="1" applyBorder="1" applyAlignment="1">
      <alignment horizontal="center" vertical="center" wrapText="1"/>
    </xf>
    <xf numFmtId="166" fontId="11" fillId="0" borderId="1" xfId="6" applyFont="1" applyBorder="1" applyAlignment="1">
      <alignment horizontal="center" vertical="center" wrapText="1"/>
    </xf>
    <xf numFmtId="166" fontId="11" fillId="0" borderId="6" xfId="6" applyFont="1" applyBorder="1" applyAlignment="1">
      <alignment horizontal="center" vertical="center" wrapText="1"/>
    </xf>
    <xf numFmtId="3" fontId="11" fillId="0" borderId="1" xfId="6" applyNumberFormat="1" applyFont="1" applyBorder="1" applyAlignment="1">
      <alignment horizontal="center" vertical="center" wrapText="1"/>
    </xf>
    <xf numFmtId="3" fontId="11" fillId="0" borderId="6" xfId="6" applyNumberFormat="1" applyFont="1" applyBorder="1" applyAlignment="1">
      <alignment horizontal="center" vertical="center" wrapText="1"/>
    </xf>
    <xf numFmtId="165" fontId="11" fillId="0" borderId="1" xfId="2" applyNumberFormat="1" applyFont="1" applyBorder="1" applyAlignment="1">
      <alignment horizontal="center" vertical="center" wrapText="1"/>
    </xf>
    <xf numFmtId="164" fontId="11" fillId="0" borderId="1" xfId="6" applyNumberFormat="1" applyFont="1" applyBorder="1" applyAlignment="1">
      <alignment horizontal="center" vertical="center" wrapText="1"/>
    </xf>
    <xf numFmtId="164" fontId="11" fillId="0" borderId="6" xfId="6" applyNumberFormat="1" applyFont="1" applyBorder="1" applyAlignment="1">
      <alignment horizontal="center" vertical="center" wrapText="1"/>
    </xf>
    <xf numFmtId="166" fontId="11" fillId="0" borderId="6" xfId="2" applyNumberFormat="1" applyFont="1" applyBorder="1" applyAlignment="1">
      <alignment horizontal="center" vertical="center" wrapText="1"/>
    </xf>
    <xf numFmtId="169" fontId="11" fillId="0" borderId="1" xfId="2" applyNumberFormat="1" applyFont="1" applyBorder="1" applyAlignment="1">
      <alignment horizontal="center" vertical="center" wrapText="1"/>
    </xf>
    <xf numFmtId="165" fontId="11" fillId="0" borderId="6" xfId="2" applyNumberFormat="1" applyFont="1" applyBorder="1" applyAlignment="1">
      <alignment horizontal="center" vertical="center" wrapText="1"/>
    </xf>
    <xf numFmtId="171" fontId="11" fillId="0" borderId="1" xfId="7" applyNumberFormat="1" applyFont="1" applyBorder="1" applyAlignment="1">
      <alignment horizontal="center" vertical="center" wrapText="1"/>
    </xf>
    <xf numFmtId="171" fontId="11" fillId="0" borderId="6" xfId="7" applyNumberFormat="1" applyFont="1" applyBorder="1" applyAlignment="1">
      <alignment horizontal="center" vertical="center" wrapText="1"/>
    </xf>
    <xf numFmtId="172" fontId="11" fillId="0" borderId="1" xfId="2" applyNumberFormat="1" applyFont="1" applyBorder="1" applyAlignment="1">
      <alignment horizontal="center" vertical="center" wrapText="1"/>
    </xf>
    <xf numFmtId="172" fontId="11" fillId="0" borderId="6" xfId="2" applyNumberFormat="1" applyFont="1" applyBorder="1" applyAlignment="1">
      <alignment horizontal="center" vertical="center" wrapText="1"/>
    </xf>
    <xf numFmtId="1" fontId="11" fillId="0" borderId="1" xfId="2" applyNumberFormat="1" applyFont="1" applyBorder="1" applyAlignment="1">
      <alignment horizontal="center" vertical="center" wrapText="1"/>
    </xf>
    <xf numFmtId="1" fontId="11" fillId="0" borderId="6" xfId="2" applyNumberFormat="1" applyFont="1" applyBorder="1" applyAlignment="1">
      <alignment horizontal="center" vertical="center" wrapText="1"/>
    </xf>
    <xf numFmtId="174" fontId="11" fillId="0" borderId="1" xfId="2" applyNumberFormat="1" applyFont="1" applyBorder="1" applyAlignment="1">
      <alignment horizontal="center" vertical="center" wrapText="1"/>
    </xf>
    <xf numFmtId="174" fontId="11" fillId="0" borderId="6" xfId="2" applyNumberFormat="1" applyFont="1" applyBorder="1" applyAlignment="1">
      <alignment horizontal="center" vertical="center" wrapText="1"/>
    </xf>
    <xf numFmtId="166" fontId="11" fillId="0" borderId="7" xfId="6" applyFont="1" applyBorder="1" applyAlignment="1">
      <alignment horizontal="center" vertical="center" wrapText="1"/>
    </xf>
    <xf numFmtId="166" fontId="11" fillId="0" borderId="8" xfId="6" applyFont="1" applyBorder="1" applyAlignment="1">
      <alignment horizontal="center" vertical="center" wrapText="1"/>
    </xf>
    <xf numFmtId="0" fontId="6" fillId="0" borderId="0" xfId="3"/>
    <xf numFmtId="164" fontId="0" fillId="0" borderId="0" xfId="2" applyFont="1" applyAlignment="1">
      <alignment horizontal="center" vertical="center"/>
    </xf>
    <xf numFmtId="164" fontId="0" fillId="0" borderId="0" xfId="2" applyFont="1" applyAlignment="1">
      <alignment horizontal="justify" vertical="center"/>
    </xf>
    <xf numFmtId="0" fontId="6" fillId="0" borderId="9" xfId="3" applyBorder="1" applyAlignment="1">
      <alignment horizontal="justify" vertical="center"/>
    </xf>
    <xf numFmtId="175" fontId="0" fillId="0" borderId="0" xfId="2" applyNumberFormat="1" applyFont="1" applyAlignment="1">
      <alignment horizontal="justify" vertical="center"/>
    </xf>
    <xf numFmtId="164" fontId="0" fillId="0" borderId="0" xfId="2" applyFont="1" applyAlignment="1">
      <alignment vertical="center"/>
    </xf>
    <xf numFmtId="0" fontId="6" fillId="0" borderId="0" xfId="3"/>
    <xf numFmtId="166" fontId="11" fillId="0" borderId="1" xfId="2" applyNumberFormat="1" applyFont="1" applyFill="1" applyBorder="1" applyAlignment="1">
      <alignment horizontal="center" vertical="center" wrapText="1"/>
    </xf>
    <xf numFmtId="9" fontId="11" fillId="0" borderId="1" xfId="4" applyFont="1" applyFill="1" applyBorder="1" applyAlignment="1">
      <alignment horizontal="center" vertical="center" wrapText="1"/>
    </xf>
    <xf numFmtId="168" fontId="11" fillId="0" borderId="1" xfId="5" applyNumberFormat="1" applyFont="1" applyFill="1" applyBorder="1" applyAlignment="1">
      <alignment horizontal="center" vertical="center" wrapText="1"/>
    </xf>
    <xf numFmtId="166" fontId="11" fillId="0" borderId="1" xfId="6" applyFont="1" applyFill="1" applyBorder="1" applyAlignment="1">
      <alignment horizontal="center" vertical="center" wrapText="1"/>
    </xf>
    <xf numFmtId="164" fontId="11" fillId="0" borderId="1" xfId="2" applyFont="1" applyFill="1" applyBorder="1" applyAlignment="1">
      <alignment vertical="center" wrapText="1"/>
    </xf>
    <xf numFmtId="165" fontId="11" fillId="0" borderId="1" xfId="2" applyNumberFormat="1" applyFont="1" applyFill="1" applyBorder="1" applyAlignment="1">
      <alignment horizontal="center" vertical="center" wrapText="1"/>
    </xf>
    <xf numFmtId="164" fontId="11" fillId="0" borderId="1" xfId="6" applyNumberFormat="1" applyFont="1" applyFill="1" applyBorder="1" applyAlignment="1">
      <alignment horizontal="center" vertical="center" wrapText="1"/>
    </xf>
    <xf numFmtId="171" fontId="11" fillId="0" borderId="1" xfId="7" applyNumberFormat="1" applyFont="1" applyFill="1" applyBorder="1" applyAlignment="1">
      <alignment horizontal="center" vertical="center" wrapText="1"/>
    </xf>
    <xf numFmtId="172" fontId="11" fillId="0" borderId="1" xfId="2" applyNumberFormat="1" applyFont="1" applyFill="1" applyBorder="1" applyAlignment="1">
      <alignment horizontal="center" vertical="center" wrapText="1"/>
    </xf>
    <xf numFmtId="1" fontId="11" fillId="0" borderId="1" xfId="2" applyNumberFormat="1" applyFont="1" applyFill="1" applyBorder="1" applyAlignment="1">
      <alignment horizontal="center" vertical="center" wrapText="1"/>
    </xf>
    <xf numFmtId="0" fontId="11" fillId="0" borderId="1" xfId="3" applyFont="1" applyFill="1" applyBorder="1" applyAlignment="1">
      <alignment horizontal="left" vertical="center" wrapText="1"/>
    </xf>
    <xf numFmtId="173" fontId="11" fillId="0" borderId="1" xfId="2" applyNumberFormat="1" applyFont="1" applyFill="1" applyBorder="1" applyAlignment="1">
      <alignment horizontal="center" vertical="center" wrapText="1"/>
    </xf>
    <xf numFmtId="174" fontId="11" fillId="0" borderId="1" xfId="2" applyNumberFormat="1" applyFont="1" applyFill="1" applyBorder="1" applyAlignment="1">
      <alignment horizontal="center" vertical="center" wrapText="1"/>
    </xf>
    <xf numFmtId="9" fontId="11" fillId="0" borderId="6" xfId="4" applyFont="1" applyFill="1" applyBorder="1" applyAlignment="1">
      <alignment horizontal="center" vertical="center" wrapText="1"/>
    </xf>
    <xf numFmtId="164" fontId="11" fillId="0" borderId="7" xfId="2" applyFont="1" applyFill="1" applyBorder="1" applyAlignment="1">
      <alignment horizontal="justify" vertical="center" wrapText="1"/>
    </xf>
    <xf numFmtId="166" fontId="11" fillId="0" borderId="7" xfId="2" applyNumberFormat="1" applyFont="1" applyFill="1" applyBorder="1" applyAlignment="1">
      <alignment horizontal="center" vertical="center" wrapText="1"/>
    </xf>
    <xf numFmtId="168" fontId="11" fillId="0" borderId="6" xfId="5" applyNumberFormat="1" applyFont="1" applyFill="1" applyBorder="1" applyAlignment="1">
      <alignment horizontal="center" vertical="center" wrapText="1"/>
    </xf>
    <xf numFmtId="164" fontId="11" fillId="0" borderId="1"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1" xfId="2" applyFont="1" applyFill="1" applyBorder="1" applyAlignment="1">
      <alignment horizontal="left" vertical="center" wrapText="1"/>
    </xf>
    <xf numFmtId="164" fontId="11" fillId="0" borderId="1" xfId="2" applyFont="1" applyFill="1" applyBorder="1" applyAlignment="1">
      <alignment horizontal="justify" vertical="center" wrapText="1"/>
    </xf>
    <xf numFmtId="0" fontId="11" fillId="0" borderId="1" xfId="3" applyFont="1" applyFill="1" applyBorder="1" applyAlignment="1">
      <alignment horizontal="center" vertical="center" wrapText="1"/>
    </xf>
    <xf numFmtId="174" fontId="11" fillId="0" borderId="7" xfId="6" applyNumberFormat="1" applyFont="1" applyFill="1" applyBorder="1" applyAlignment="1">
      <alignment horizontal="center" vertical="center" wrapText="1"/>
    </xf>
    <xf numFmtId="164" fontId="11" fillId="0" borderId="7" xfId="2" applyFont="1" applyFill="1" applyBorder="1" applyAlignment="1">
      <alignment horizontal="left" vertical="center" wrapText="1"/>
    </xf>
    <xf numFmtId="165" fontId="7" fillId="3" borderId="11" xfId="2" applyNumberFormat="1" applyFont="1" applyFill="1" applyBorder="1" applyAlignment="1">
      <alignment horizontal="center" vertical="center" wrapText="1"/>
    </xf>
    <xf numFmtId="0" fontId="11" fillId="0" borderId="11" xfId="3" applyFont="1" applyBorder="1" applyAlignment="1">
      <alignment horizontal="center" vertical="center" wrapText="1"/>
    </xf>
    <xf numFmtId="164" fontId="11" fillId="0" borderId="3" xfId="2" applyFont="1" applyFill="1" applyBorder="1" applyAlignment="1">
      <alignment horizontal="justify" vertical="center" wrapText="1"/>
    </xf>
    <xf numFmtId="164" fontId="11" fillId="0" borderId="3" xfId="2" applyFont="1" applyFill="1" applyBorder="1" applyAlignment="1">
      <alignment horizontal="center" vertical="center" wrapText="1"/>
    </xf>
    <xf numFmtId="164" fontId="11" fillId="0" borderId="3" xfId="2" applyFont="1" applyFill="1" applyBorder="1" applyAlignment="1">
      <alignment horizontal="left" vertical="center" wrapText="1"/>
    </xf>
    <xf numFmtId="164" fontId="11" fillId="0" borderId="3" xfId="2" applyFont="1" applyBorder="1" applyAlignment="1">
      <alignment horizontal="center" vertical="center" wrapText="1"/>
    </xf>
    <xf numFmtId="164" fontId="11" fillId="0" borderId="4" xfId="2" applyFont="1" applyBorder="1" applyAlignment="1">
      <alignment horizontal="center" vertical="center" wrapText="1"/>
    </xf>
    <xf numFmtId="164" fontId="16" fillId="0" borderId="3" xfId="2" applyFont="1" applyBorder="1" applyAlignment="1">
      <alignment horizontal="center" vertical="center" wrapText="1"/>
    </xf>
    <xf numFmtId="166" fontId="16" fillId="0" borderId="1" xfId="2" applyNumberFormat="1" applyFont="1" applyFill="1" applyBorder="1" applyAlignment="1">
      <alignment horizontal="center" vertical="center" wrapText="1"/>
    </xf>
    <xf numFmtId="168" fontId="16" fillId="0" borderId="1" xfId="5" applyNumberFormat="1" applyFont="1" applyFill="1" applyBorder="1" applyAlignment="1">
      <alignment horizontal="center" vertical="center" wrapText="1"/>
    </xf>
    <xf numFmtId="166" fontId="16" fillId="0" borderId="1" xfId="6" applyFont="1" applyFill="1" applyBorder="1" applyAlignment="1">
      <alignment horizontal="center" vertical="center" wrapText="1"/>
    </xf>
    <xf numFmtId="164" fontId="16" fillId="0" borderId="1" xfId="2" applyFont="1" applyFill="1" applyBorder="1" applyAlignment="1">
      <alignment horizontal="center" vertical="center" wrapText="1"/>
    </xf>
    <xf numFmtId="165" fontId="16" fillId="0" borderId="1" xfId="2" applyNumberFormat="1" applyFont="1" applyFill="1" applyBorder="1" applyAlignment="1">
      <alignment horizontal="center" vertical="center" wrapText="1"/>
    </xf>
    <xf numFmtId="171" fontId="16" fillId="0" borderId="1" xfId="7" applyNumberFormat="1" applyFont="1" applyFill="1" applyBorder="1" applyAlignment="1">
      <alignment horizontal="center" vertical="center" wrapText="1"/>
    </xf>
    <xf numFmtId="1" fontId="16" fillId="0" borderId="1" xfId="2" applyNumberFormat="1" applyFont="1" applyFill="1" applyBorder="1" applyAlignment="1">
      <alignment horizontal="center" vertical="center" wrapText="1"/>
    </xf>
    <xf numFmtId="1" fontId="16" fillId="0" borderId="1" xfId="3" applyNumberFormat="1" applyFont="1" applyFill="1" applyBorder="1" applyAlignment="1">
      <alignment horizontal="center" vertical="center" wrapText="1"/>
    </xf>
    <xf numFmtId="174" fontId="16" fillId="0" borderId="1" xfId="2" applyNumberFormat="1" applyFont="1" applyFill="1" applyBorder="1" applyAlignment="1">
      <alignment horizontal="center" vertical="center" wrapText="1"/>
    </xf>
    <xf numFmtId="9" fontId="16" fillId="0" borderId="1" xfId="4" applyFont="1" applyFill="1" applyBorder="1" applyAlignment="1">
      <alignment horizontal="center" vertical="center" wrapText="1"/>
    </xf>
    <xf numFmtId="166" fontId="16" fillId="0" borderId="7" xfId="6" applyFont="1" applyFill="1" applyBorder="1" applyAlignment="1">
      <alignment horizontal="center" vertical="center" wrapText="1"/>
    </xf>
    <xf numFmtId="164" fontId="11" fillId="0" borderId="1" xfId="2" applyFont="1" applyFill="1" applyBorder="1" applyAlignment="1">
      <alignment horizontal="left" vertical="top" wrapText="1"/>
    </xf>
    <xf numFmtId="164" fontId="16" fillId="0" borderId="1" xfId="2" applyFont="1" applyBorder="1" applyAlignment="1">
      <alignment horizontal="center" vertical="center" wrapText="1"/>
    </xf>
    <xf numFmtId="166" fontId="16" fillId="0" borderId="1" xfId="6" applyFont="1" applyBorder="1" applyAlignment="1">
      <alignment horizontal="center" vertical="center" wrapText="1"/>
    </xf>
    <xf numFmtId="3" fontId="16" fillId="0" borderId="1" xfId="6" applyNumberFormat="1" applyFont="1" applyBorder="1" applyAlignment="1">
      <alignment horizontal="center" vertical="center" wrapText="1"/>
    </xf>
    <xf numFmtId="164" fontId="16" fillId="0" borderId="1" xfId="6" applyNumberFormat="1" applyFont="1" applyBorder="1" applyAlignment="1">
      <alignment horizontal="center" vertical="center" wrapText="1"/>
    </xf>
    <xf numFmtId="166" fontId="16" fillId="0" borderId="1" xfId="2" applyNumberFormat="1" applyFont="1" applyBorder="1" applyAlignment="1">
      <alignment horizontal="center" vertical="center" wrapText="1"/>
    </xf>
    <xf numFmtId="169" fontId="16" fillId="0" borderId="1" xfId="2" applyNumberFormat="1" applyFont="1" applyBorder="1" applyAlignment="1">
      <alignment horizontal="center" vertical="center" wrapText="1"/>
    </xf>
    <xf numFmtId="165" fontId="16" fillId="0" borderId="1" xfId="2" applyNumberFormat="1" applyFont="1" applyBorder="1" applyAlignment="1">
      <alignment horizontal="center" vertical="center" wrapText="1"/>
    </xf>
    <xf numFmtId="171" fontId="16" fillId="0" borderId="1" xfId="7" applyNumberFormat="1" applyFont="1" applyBorder="1" applyAlignment="1">
      <alignment horizontal="center" vertical="center" wrapText="1"/>
    </xf>
    <xf numFmtId="172" fontId="16" fillId="0" borderId="1" xfId="2" applyNumberFormat="1" applyFont="1" applyBorder="1" applyAlignment="1">
      <alignment horizontal="center" vertical="center" wrapText="1"/>
    </xf>
    <xf numFmtId="1" fontId="16" fillId="0" borderId="1" xfId="2" applyNumberFormat="1" applyFont="1" applyBorder="1" applyAlignment="1">
      <alignment horizontal="center" vertical="center" wrapText="1"/>
    </xf>
    <xf numFmtId="174" fontId="16" fillId="0" borderId="1" xfId="2" applyNumberFormat="1" applyFont="1" applyBorder="1" applyAlignment="1">
      <alignment horizontal="center" vertical="center" wrapText="1"/>
    </xf>
    <xf numFmtId="166" fontId="16" fillId="0" borderId="7" xfId="6" applyFont="1" applyBorder="1" applyAlignment="1">
      <alignment horizontal="center" vertical="center" wrapText="1"/>
    </xf>
    <xf numFmtId="164" fontId="16" fillId="0" borderId="3" xfId="2" applyFont="1" applyFill="1" applyBorder="1" applyAlignment="1">
      <alignment horizontal="center" vertical="center" wrapText="1"/>
    </xf>
    <xf numFmtId="3" fontId="8" fillId="4" borderId="13" xfId="3" applyNumberFormat="1" applyFont="1" applyFill="1" applyBorder="1" applyAlignment="1">
      <alignment horizontal="center" vertical="center" wrapText="1"/>
    </xf>
    <xf numFmtId="3" fontId="8" fillId="4" borderId="14" xfId="3" applyNumberFormat="1" applyFont="1" applyFill="1" applyBorder="1" applyAlignment="1">
      <alignment horizontal="center" vertical="center" wrapText="1"/>
    </xf>
    <xf numFmtId="3" fontId="8" fillId="4" borderId="15" xfId="3" applyNumberFormat="1" applyFont="1" applyFill="1" applyBorder="1" applyAlignment="1">
      <alignment horizontal="center" vertical="center" wrapText="1"/>
    </xf>
    <xf numFmtId="3" fontId="11" fillId="5" borderId="16" xfId="3" applyNumberFormat="1" applyFont="1" applyFill="1" applyBorder="1" applyAlignment="1">
      <alignment horizontal="center" vertical="center" wrapText="1"/>
    </xf>
    <xf numFmtId="9" fontId="11" fillId="6" borderId="16" xfId="4" applyFont="1" applyFill="1" applyBorder="1" applyAlignment="1">
      <alignment horizontal="center" vertical="center" wrapText="1"/>
    </xf>
    <xf numFmtId="3" fontId="11" fillId="6" borderId="16" xfId="3" applyNumberFormat="1" applyFont="1" applyFill="1" applyBorder="1" applyAlignment="1">
      <alignment horizontal="center" vertical="center" wrapText="1"/>
    </xf>
    <xf numFmtId="3" fontId="11" fillId="5" borderId="17" xfId="3" applyNumberFormat="1" applyFont="1" applyFill="1" applyBorder="1" applyAlignment="1">
      <alignment horizontal="center" vertical="center" wrapText="1"/>
    </xf>
    <xf numFmtId="3" fontId="16" fillId="5" borderId="16" xfId="3" applyNumberFormat="1" applyFont="1" applyFill="1" applyBorder="1" applyAlignment="1">
      <alignment horizontal="center" vertical="center" wrapText="1"/>
    </xf>
    <xf numFmtId="164" fontId="19" fillId="0" borderId="0" xfId="2" applyFont="1" applyAlignment="1">
      <alignment horizontal="left" vertical="center"/>
    </xf>
    <xf numFmtId="3" fontId="9" fillId="0" borderId="16" xfId="3" applyNumberFormat="1" applyFont="1" applyBorder="1" applyAlignment="1">
      <alignment horizontal="center" vertical="center" wrapText="1"/>
    </xf>
    <xf numFmtId="9" fontId="11" fillId="3" borderId="16" xfId="4" applyFont="1" applyFill="1" applyBorder="1" applyAlignment="1">
      <alignment horizontal="center" vertical="center" wrapText="1"/>
    </xf>
    <xf numFmtId="0" fontId="11" fillId="0" borderId="1" xfId="5" applyNumberFormat="1" applyFont="1" applyFill="1" applyBorder="1" applyAlignment="1">
      <alignment vertical="center" wrapText="1"/>
    </xf>
    <xf numFmtId="0" fontId="11" fillId="0" borderId="1" xfId="4" applyNumberFormat="1" applyFont="1" applyFill="1" applyBorder="1" applyAlignment="1">
      <alignment vertical="center" wrapText="1"/>
    </xf>
    <xf numFmtId="0" fontId="11" fillId="0" borderId="1" xfId="2" applyNumberFormat="1" applyFont="1" applyBorder="1" applyAlignment="1">
      <alignment vertical="center" wrapText="1"/>
    </xf>
    <xf numFmtId="0" fontId="11" fillId="0" borderId="1" xfId="6" applyNumberFormat="1" applyFont="1" applyBorder="1" applyAlignment="1">
      <alignment vertical="center" wrapText="1"/>
    </xf>
    <xf numFmtId="0" fontId="11" fillId="0" borderId="1" xfId="7" applyNumberFormat="1" applyFont="1" applyBorder="1" applyAlignment="1">
      <alignment vertical="center" wrapText="1"/>
    </xf>
    <xf numFmtId="0" fontId="0" fillId="0" borderId="0" xfId="2" applyNumberFormat="1" applyFont="1" applyAlignment="1">
      <alignment vertical="center"/>
    </xf>
    <xf numFmtId="164" fontId="2" fillId="0" borderId="0" xfId="2" applyFont="1" applyAlignment="1">
      <alignment horizontal="left" vertical="center"/>
    </xf>
    <xf numFmtId="9" fontId="11" fillId="0" borderId="1" xfId="2" applyNumberFormat="1" applyFont="1" applyFill="1" applyBorder="1" applyAlignment="1">
      <alignment horizontal="center" vertical="center" wrapText="1"/>
    </xf>
    <xf numFmtId="9" fontId="16" fillId="0" borderId="1" xfId="2" applyNumberFormat="1" applyFont="1" applyBorder="1" applyAlignment="1">
      <alignment horizontal="center" vertical="center" wrapText="1"/>
    </xf>
    <xf numFmtId="9" fontId="11" fillId="0" borderId="1" xfId="2" applyNumberFormat="1" applyFont="1" applyBorder="1" applyAlignment="1">
      <alignment horizontal="center" vertical="center" wrapText="1"/>
    </xf>
    <xf numFmtId="9" fontId="11" fillId="0" borderId="6" xfId="2" applyNumberFormat="1" applyFont="1" applyBorder="1" applyAlignment="1">
      <alignment horizontal="center" vertical="center" wrapText="1"/>
    </xf>
    <xf numFmtId="165" fontId="20" fillId="0" borderId="0" xfId="2" applyNumberFormat="1" applyFont="1" applyAlignment="1">
      <alignment horizontal="center" wrapText="1"/>
    </xf>
    <xf numFmtId="0" fontId="21" fillId="0" borderId="0" xfId="3" applyFont="1" applyAlignment="1">
      <alignment horizontal="center" vertical="center" wrapText="1"/>
    </xf>
    <xf numFmtId="165" fontId="11" fillId="0" borderId="0" xfId="3" applyNumberFormat="1" applyFont="1" applyAlignment="1">
      <alignment vertical="center" wrapText="1"/>
    </xf>
    <xf numFmtId="43" fontId="11" fillId="0" borderId="1" xfId="126" applyFont="1" applyFill="1" applyBorder="1" applyAlignment="1">
      <alignment horizontal="center" vertical="center" wrapText="1"/>
    </xf>
    <xf numFmtId="164" fontId="16" fillId="0" borderId="1" xfId="4" applyNumberFormat="1" applyFont="1" applyFill="1" applyBorder="1" applyAlignment="1">
      <alignment horizontal="center" vertical="center" wrapText="1"/>
    </xf>
    <xf numFmtId="173" fontId="16" fillId="0" borderId="0" xfId="1" applyNumberFormat="1" applyFont="1" applyFill="1" applyBorder="1" applyAlignment="1">
      <alignment horizontal="center" vertical="center" wrapText="1"/>
    </xf>
    <xf numFmtId="9" fontId="16" fillId="0" borderId="0" xfId="4" applyFont="1" applyFill="1" applyBorder="1" applyAlignment="1">
      <alignment horizontal="center" vertical="center" wrapText="1"/>
    </xf>
    <xf numFmtId="164" fontId="18" fillId="0" borderId="0" xfId="2" applyFont="1" applyBorder="1" applyAlignment="1">
      <alignment vertical="center" wrapText="1"/>
    </xf>
    <xf numFmtId="164" fontId="18" fillId="0" borderId="20" xfId="2" applyFont="1" applyBorder="1" applyAlignment="1">
      <alignment vertical="center" wrapText="1"/>
    </xf>
    <xf numFmtId="9" fontId="16" fillId="0" borderId="1" xfId="1" applyFont="1" applyBorder="1" applyAlignment="1">
      <alignment horizontal="center" vertical="center" wrapText="1"/>
    </xf>
    <xf numFmtId="9" fontId="16" fillId="0" borderId="7" xfId="4" applyFont="1" applyFill="1" applyBorder="1" applyAlignment="1">
      <alignment horizontal="center" vertical="center" wrapText="1"/>
    </xf>
    <xf numFmtId="169" fontId="9" fillId="0" borderId="1" xfId="2" applyNumberFormat="1" applyFont="1" applyBorder="1" applyAlignment="1">
      <alignment horizontal="center" vertical="center" wrapText="1"/>
    </xf>
    <xf numFmtId="164" fontId="9" fillId="0" borderId="6" xfId="2" applyFont="1" applyBorder="1" applyAlignment="1">
      <alignment horizontal="center" vertical="center" wrapText="1"/>
    </xf>
    <xf numFmtId="165" fontId="9" fillId="0" borderId="1" xfId="2" applyNumberFormat="1" applyFont="1" applyFill="1" applyBorder="1" applyAlignment="1">
      <alignment horizontal="center" vertical="center" wrapText="1"/>
    </xf>
    <xf numFmtId="165" fontId="9" fillId="0" borderId="1" xfId="2" applyNumberFormat="1" applyFont="1" applyBorder="1" applyAlignment="1">
      <alignment horizontal="center" vertical="center" wrapText="1"/>
    </xf>
    <xf numFmtId="165" fontId="9" fillId="0" borderId="6" xfId="2" applyNumberFormat="1" applyFont="1" applyBorder="1" applyAlignment="1">
      <alignment horizontal="center" vertical="center" wrapText="1"/>
    </xf>
    <xf numFmtId="164" fontId="9" fillId="0" borderId="1" xfId="2" applyFont="1" applyBorder="1" applyAlignment="1">
      <alignment horizontal="center" vertical="center" wrapText="1"/>
    </xf>
    <xf numFmtId="9" fontId="16" fillId="0" borderId="7" xfId="1" applyFont="1" applyBorder="1" applyAlignment="1">
      <alignment horizontal="center" vertical="center" wrapText="1"/>
    </xf>
    <xf numFmtId="164" fontId="0" fillId="0" borderId="5" xfId="2" applyFont="1" applyBorder="1" applyAlignment="1">
      <alignment horizontal="justify" vertical="center"/>
    </xf>
    <xf numFmtId="9" fontId="0" fillId="0" borderId="6" xfId="1" applyFont="1" applyBorder="1" applyAlignment="1">
      <alignment horizontal="center" vertical="center"/>
    </xf>
    <xf numFmtId="164" fontId="0" fillId="0" borderId="12" xfId="2" applyFont="1" applyBorder="1" applyAlignment="1">
      <alignment horizontal="justify" vertical="center"/>
    </xf>
    <xf numFmtId="9" fontId="0" fillId="0" borderId="8" xfId="1" applyFont="1" applyBorder="1" applyAlignment="1">
      <alignment horizontal="center" vertical="center"/>
    </xf>
    <xf numFmtId="173" fontId="0" fillId="0" borderId="0" xfId="1" applyNumberFormat="1" applyFont="1" applyBorder="1" applyAlignment="1">
      <alignment horizontal="justify" vertical="center"/>
    </xf>
    <xf numFmtId="9" fontId="16" fillId="0" borderId="0" xfId="1" applyNumberFormat="1" applyFont="1" applyFill="1" applyBorder="1" applyAlignment="1">
      <alignment horizontal="center" vertical="center" wrapText="1"/>
    </xf>
    <xf numFmtId="164" fontId="0" fillId="0" borderId="0" xfId="2" applyFont="1" applyBorder="1" applyAlignment="1">
      <alignment horizontal="justify" vertical="center"/>
    </xf>
    <xf numFmtId="0" fontId="0" fillId="0" borderId="0" xfId="2" applyNumberFormat="1" applyFont="1" applyBorder="1" applyAlignment="1">
      <alignment vertical="center"/>
    </xf>
    <xf numFmtId="164" fontId="11" fillId="0" borderId="0" xfId="3" applyNumberFormat="1" applyFont="1" applyAlignment="1">
      <alignment vertical="center" wrapText="1"/>
    </xf>
    <xf numFmtId="173" fontId="16" fillId="0" borderId="1" xfId="4" applyNumberFormat="1" applyFont="1" applyFill="1" applyBorder="1" applyAlignment="1">
      <alignment horizontal="center" vertical="center" wrapText="1"/>
    </xf>
    <xf numFmtId="164" fontId="11" fillId="0" borderId="1"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1" xfId="2" applyFont="1" applyFill="1" applyBorder="1" applyAlignment="1">
      <alignment horizontal="left" vertical="center" wrapText="1"/>
    </xf>
    <xf numFmtId="164" fontId="11" fillId="0" borderId="1" xfId="2" applyFont="1" applyFill="1" applyBorder="1" applyAlignment="1">
      <alignment horizontal="justify" vertical="center" wrapText="1"/>
    </xf>
    <xf numFmtId="0" fontId="11" fillId="0" borderId="1" xfId="3" applyFont="1" applyFill="1" applyBorder="1" applyAlignment="1">
      <alignment horizontal="center" vertical="center" wrapText="1"/>
    </xf>
    <xf numFmtId="164" fontId="11" fillId="0" borderId="7" xfId="2" applyFont="1" applyFill="1" applyBorder="1" applyAlignment="1">
      <alignment horizontal="justify" vertical="center" wrapText="1"/>
    </xf>
    <xf numFmtId="164" fontId="9" fillId="0" borderId="1" xfId="2" applyFont="1" applyFill="1" applyBorder="1" applyAlignment="1">
      <alignment horizontal="center" vertical="center" wrapText="1"/>
    </xf>
    <xf numFmtId="164" fontId="9" fillId="0" borderId="1" xfId="2" applyFont="1" applyFill="1" applyBorder="1" applyAlignment="1">
      <alignment horizontal="justify" vertical="center" wrapText="1"/>
    </xf>
    <xf numFmtId="164" fontId="11" fillId="0" borderId="1" xfId="2" applyFont="1" applyFill="1" applyBorder="1" applyAlignment="1">
      <alignment horizontal="center" vertical="center" wrapText="1"/>
    </xf>
    <xf numFmtId="164" fontId="11" fillId="0" borderId="1" xfId="2" applyFont="1" applyFill="1" applyBorder="1" applyAlignment="1">
      <alignment horizontal="justify" vertical="center" wrapText="1"/>
    </xf>
    <xf numFmtId="164" fontId="11" fillId="0" borderId="1" xfId="2" applyFont="1" applyFill="1" applyBorder="1" applyAlignment="1">
      <alignment horizontal="left" vertical="center" wrapText="1"/>
    </xf>
    <xf numFmtId="164" fontId="18" fillId="0" borderId="18" xfId="2" applyFont="1" applyBorder="1" applyAlignment="1">
      <alignment horizontal="center" vertical="center" wrapText="1"/>
    </xf>
    <xf numFmtId="164" fontId="18" fillId="0" borderId="19" xfId="2" applyFont="1" applyBorder="1" applyAlignment="1">
      <alignment horizontal="center" vertical="center" wrapText="1"/>
    </xf>
    <xf numFmtId="164" fontId="18" fillId="0" borderId="0" xfId="2" applyFont="1" applyBorder="1" applyAlignment="1">
      <alignment horizontal="center" vertical="center" wrapText="1"/>
    </xf>
    <xf numFmtId="164" fontId="18" fillId="0" borderId="20" xfId="2" applyFont="1" applyBorder="1" applyAlignment="1">
      <alignment horizontal="center" vertical="center" wrapText="1"/>
    </xf>
    <xf numFmtId="164" fontId="18" fillId="0" borderId="21" xfId="2" applyFont="1" applyBorder="1" applyAlignment="1">
      <alignment horizontal="center" vertical="center" wrapText="1"/>
    </xf>
    <xf numFmtId="164" fontId="18" fillId="0" borderId="22" xfId="2" applyFont="1" applyBorder="1" applyAlignment="1">
      <alignment horizontal="center" vertical="center" wrapText="1"/>
    </xf>
    <xf numFmtId="0" fontId="6" fillId="0" borderId="25" xfId="3" applyBorder="1" applyAlignment="1">
      <alignment horizontal="center"/>
    </xf>
    <xf numFmtId="0" fontId="6" fillId="0" borderId="18" xfId="3" applyBorder="1" applyAlignment="1">
      <alignment horizontal="center"/>
    </xf>
    <xf numFmtId="0" fontId="6" fillId="0" borderId="19" xfId="3" applyBorder="1" applyAlignment="1">
      <alignment horizontal="center"/>
    </xf>
    <xf numFmtId="0" fontId="6" fillId="0" borderId="23" xfId="3" applyBorder="1" applyAlignment="1">
      <alignment horizontal="center"/>
    </xf>
    <xf numFmtId="0" fontId="6" fillId="0" borderId="0" xfId="3" applyBorder="1" applyAlignment="1">
      <alignment horizontal="center"/>
    </xf>
    <xf numFmtId="0" fontId="6" fillId="0" borderId="20" xfId="3" applyBorder="1" applyAlignment="1">
      <alignment horizontal="center"/>
    </xf>
    <xf numFmtId="0" fontId="6" fillId="0" borderId="24" xfId="3" applyBorder="1" applyAlignment="1">
      <alignment horizontal="center"/>
    </xf>
    <xf numFmtId="0" fontId="6" fillId="0" borderId="21" xfId="3" applyBorder="1" applyAlignment="1">
      <alignment horizontal="center"/>
    </xf>
    <xf numFmtId="0" fontId="6" fillId="0" borderId="22" xfId="3" applyBorder="1" applyAlignment="1">
      <alignment horizontal="center"/>
    </xf>
    <xf numFmtId="164" fontId="11" fillId="0" borderId="5" xfId="2" applyFont="1" applyFill="1" applyBorder="1" applyAlignment="1">
      <alignment horizontal="center" vertical="center" wrapText="1"/>
    </xf>
    <xf numFmtId="164" fontId="11" fillId="0" borderId="2" xfId="2" applyFont="1" applyFill="1" applyBorder="1" applyAlignment="1">
      <alignment horizontal="center" vertical="center" wrapText="1"/>
    </xf>
    <xf numFmtId="164" fontId="11" fillId="0" borderId="3" xfId="2" applyFont="1" applyFill="1" applyBorder="1" applyAlignment="1">
      <alignment horizontal="center" vertical="center" wrapText="1"/>
    </xf>
    <xf numFmtId="164" fontId="11" fillId="0" borderId="3" xfId="2" applyFont="1" applyFill="1" applyBorder="1" applyAlignment="1">
      <alignment horizontal="justify" vertical="center" wrapText="1"/>
    </xf>
    <xf numFmtId="0" fontId="11" fillId="0" borderId="1" xfId="3" applyFont="1" applyFill="1" applyBorder="1" applyAlignment="1">
      <alignment horizontal="center" vertical="center" wrapText="1"/>
    </xf>
    <xf numFmtId="14" fontId="0" fillId="0" borderId="0" xfId="2" applyNumberFormat="1" applyFont="1" applyAlignment="1">
      <alignment horizontal="center" vertical="center"/>
    </xf>
    <xf numFmtId="0" fontId="0" fillId="0" borderId="0" xfId="2" applyNumberFormat="1" applyFont="1" applyAlignment="1">
      <alignment horizontal="center" vertical="center"/>
    </xf>
    <xf numFmtId="0" fontId="12" fillId="0" borderId="10" xfId="3" applyFont="1" applyBorder="1" applyAlignment="1">
      <alignment horizontal="center" vertical="center"/>
    </xf>
    <xf numFmtId="164" fontId="11" fillId="0" borderId="12"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7" xfId="2" applyFont="1" applyFill="1" applyBorder="1" applyAlignment="1">
      <alignment horizontal="left" vertical="center" wrapText="1"/>
    </xf>
    <xf numFmtId="164" fontId="9" fillId="0" borderId="1" xfId="2" applyFont="1" applyFill="1" applyBorder="1" applyAlignment="1">
      <alignment horizontal="center" vertical="center" wrapText="1"/>
    </xf>
    <xf numFmtId="164" fontId="9" fillId="0" borderId="1" xfId="2" applyFont="1" applyFill="1" applyBorder="1" applyAlignment="1">
      <alignment horizontal="left" vertical="center" wrapText="1"/>
    </xf>
    <xf numFmtId="164" fontId="9" fillId="0" borderId="1" xfId="2" applyFont="1" applyFill="1" applyBorder="1" applyAlignment="1">
      <alignment horizontal="justify" vertical="center" wrapText="1"/>
    </xf>
    <xf numFmtId="164" fontId="9" fillId="0" borderId="5" xfId="2" applyFont="1" applyFill="1" applyBorder="1" applyAlignment="1">
      <alignment horizontal="center" vertical="center" wrapText="1"/>
    </xf>
    <xf numFmtId="164" fontId="0" fillId="0" borderId="26" xfId="2" applyFont="1" applyBorder="1" applyAlignment="1">
      <alignment horizontal="center" vertical="center"/>
    </xf>
    <xf numFmtId="164" fontId="0" fillId="0" borderId="27" xfId="2" applyFont="1" applyBorder="1" applyAlignment="1">
      <alignment horizontal="center" vertical="center"/>
    </xf>
    <xf numFmtId="164" fontId="18" fillId="0" borderId="25" xfId="2" applyFont="1" applyBorder="1" applyAlignment="1">
      <alignment horizontal="center" vertical="center" wrapText="1"/>
    </xf>
    <xf numFmtId="0" fontId="11" fillId="0" borderId="1" xfId="2" applyNumberFormat="1" applyFont="1" applyFill="1" applyBorder="1" applyAlignment="1">
      <alignment vertical="center" wrapText="1"/>
    </xf>
    <xf numFmtId="0" fontId="11" fillId="0" borderId="7" xfId="6" applyNumberFormat="1" applyFont="1" applyFill="1" applyBorder="1" applyAlignment="1">
      <alignment vertical="center" wrapText="1"/>
    </xf>
    <xf numFmtId="3" fontId="8" fillId="4" borderId="2" xfId="3" applyNumberFormat="1" applyFont="1" applyFill="1" applyBorder="1" applyAlignment="1">
      <alignment horizontal="center" vertical="center" wrapText="1"/>
    </xf>
    <xf numFmtId="3" fontId="8" fillId="4" borderId="3" xfId="3" applyNumberFormat="1" applyFont="1" applyFill="1" applyBorder="1" applyAlignment="1">
      <alignment horizontal="center" vertical="center" wrapText="1"/>
    </xf>
    <xf numFmtId="3" fontId="11" fillId="5" borderId="3" xfId="3" applyNumberFormat="1" applyFont="1" applyFill="1" applyBorder="1" applyAlignment="1">
      <alignment horizontal="center" vertical="center" wrapText="1"/>
    </xf>
    <xf numFmtId="9" fontId="11" fillId="7" borderId="3" xfId="4" applyFont="1" applyFill="1" applyBorder="1" applyAlignment="1">
      <alignment horizontal="center" vertical="center" wrapText="1"/>
    </xf>
    <xf numFmtId="3" fontId="16" fillId="5" borderId="3" xfId="3" applyNumberFormat="1" applyFont="1" applyFill="1" applyBorder="1" applyAlignment="1">
      <alignment horizontal="center" vertical="center" wrapText="1"/>
    </xf>
    <xf numFmtId="9" fontId="9" fillId="6" borderId="3" xfId="4" applyFont="1" applyFill="1" applyBorder="1" applyAlignment="1">
      <alignment horizontal="center" vertical="center" wrapText="1"/>
    </xf>
    <xf numFmtId="0" fontId="9" fillId="6" borderId="3" xfId="3" applyNumberFormat="1" applyFont="1" applyFill="1" applyBorder="1" applyAlignment="1">
      <alignment horizontal="center" vertical="center" wrapText="1"/>
    </xf>
    <xf numFmtId="3" fontId="11" fillId="5" borderId="4" xfId="3" applyNumberFormat="1" applyFont="1" applyFill="1" applyBorder="1" applyAlignment="1">
      <alignment horizontal="center" vertical="center" wrapText="1"/>
    </xf>
  </cellXfs>
  <cellStyles count="127">
    <cellStyle name="Excel Built-in Comma" xfId="7" xr:uid="{B755FFEB-A20F-42CF-AE69-BDF50CA150E1}"/>
    <cellStyle name="Excel Built-in Currency" xfId="9" xr:uid="{B0A7095A-EF1C-4F39-B450-1C7F8E266C1B}"/>
    <cellStyle name="Excel Built-in Currency [0]" xfId="10" xr:uid="{28F3C2BC-8229-4FD1-9FEC-9D17D686E90B}"/>
    <cellStyle name="Excel Built-in Normal" xfId="2" xr:uid="{D9BAF44B-BF3F-46AF-8ADB-CB3A536F84A9}"/>
    <cellStyle name="Excel Built-in Percent" xfId="6" xr:uid="{B6F42A19-BA87-4B0A-84C2-ECF6A48748D2}"/>
    <cellStyle name="Heading" xfId="11" xr:uid="{A56AEAA2-BBBE-46A2-BCD3-C3C7FB4692D5}"/>
    <cellStyle name="Heading1" xfId="12" xr:uid="{857D019D-FCB1-4DA5-B2FF-849BB3DEC526}"/>
    <cellStyle name="Millares" xfId="126" builtinId="3"/>
    <cellStyle name="Millares [0] 2" xfId="13" xr:uid="{68EA49CE-681B-437F-B972-FA3FE905EC15}"/>
    <cellStyle name="Millares 10" xfId="14" xr:uid="{153FD451-01C9-425E-8CA7-36F683045794}"/>
    <cellStyle name="Millares 11" xfId="15" xr:uid="{0CEA0F22-F98B-4D2B-B19E-1EC7B2831756}"/>
    <cellStyle name="Millares 12" xfId="16" xr:uid="{D35237AD-E379-4B66-B81C-0AEB33188F1B}"/>
    <cellStyle name="Millares 13" xfId="17" xr:uid="{C21EAA9E-C85E-472E-8D8C-F9A9AA471E3E}"/>
    <cellStyle name="Millares 2" xfId="5" xr:uid="{3684DC21-7C76-4B20-8311-86A2DCA3B42B}"/>
    <cellStyle name="Millares 2 2" xfId="19" xr:uid="{E407F554-C3A8-4177-AB13-E413230A0090}"/>
    <cellStyle name="Millares 2 2 2" xfId="20" xr:uid="{233B947B-6941-49AB-ACEE-D01C5ED02BD4}"/>
    <cellStyle name="Millares 2 2 2 2" xfId="21" xr:uid="{29702AB5-71EC-4B18-9599-EB9C8FB7581F}"/>
    <cellStyle name="Millares 2 2 3" xfId="22" xr:uid="{868B6409-7B8A-46C6-81AF-69E1D8863F87}"/>
    <cellStyle name="Millares 2 3" xfId="23" xr:uid="{E0909D0A-EE32-480B-99F3-525E8042C7C9}"/>
    <cellStyle name="Millares 2 3 2" xfId="24" xr:uid="{D60E4930-A64B-412F-88D7-B41454642CE5}"/>
    <cellStyle name="Millares 2 3 2 2" xfId="25" xr:uid="{2F9EB2C8-BEEA-40C0-B96E-07CAD2477223}"/>
    <cellStyle name="Millares 2 3 3" xfId="26" xr:uid="{BB408B62-9603-4B03-B84C-D1155C8F4966}"/>
    <cellStyle name="Millares 2 4" xfId="27" xr:uid="{2FC95B20-E1D2-43B1-B8A8-C759AA6ECD1C}"/>
    <cellStyle name="Millares 2 4 2" xfId="28" xr:uid="{97B8096A-CAFA-4440-A4AE-F2AEC05A43CB}"/>
    <cellStyle name="Millares 2 5" xfId="29" xr:uid="{4C272693-FCBE-450F-A0B4-0BE6CDBABCBC}"/>
    <cellStyle name="Millares 2 6" xfId="18" xr:uid="{833652C9-17C3-440F-9140-E4839A9628CB}"/>
    <cellStyle name="Millares 3" xfId="30" xr:uid="{D4471D59-0D7B-40D2-AE2A-19108D1AA938}"/>
    <cellStyle name="Millares 3 2" xfId="31" xr:uid="{600BA57C-4FE6-4DEC-A840-562170469080}"/>
    <cellStyle name="Millares 3 2 2" xfId="32" xr:uid="{9C91BE31-063C-49DF-AF2F-66A8B45C43A1}"/>
    <cellStyle name="Millares 3 2 2 2" xfId="33" xr:uid="{DF02EB95-BE8B-441F-BCE1-3B469A945691}"/>
    <cellStyle name="Millares 3 2 2 2 2" xfId="34" xr:uid="{B2CFF150-F012-41CE-83B1-4CFF251F44B0}"/>
    <cellStyle name="Millares 3 2 2 2 2 2" xfId="35" xr:uid="{805E1D9F-C19F-49AD-BBAB-F10C1513414C}"/>
    <cellStyle name="Millares 3 2 2 2 3" xfId="36" xr:uid="{881F1689-0981-47E2-90FC-7773BE7B4612}"/>
    <cellStyle name="Millares 3 2 2 3" xfId="37" xr:uid="{DC6D9ED7-3155-4041-8730-EC024AD9B137}"/>
    <cellStyle name="Millares 3 2 2 3 2" xfId="38" xr:uid="{05CACD1A-64DB-4B50-BC69-4C86BC95524E}"/>
    <cellStyle name="Millares 3 2 2 4" xfId="39" xr:uid="{1F55C371-B536-48E0-914E-42EB6CAFC9F5}"/>
    <cellStyle name="Millares 3 2 3" xfId="40" xr:uid="{1B666409-50E4-4D82-92FA-84D5A37A942E}"/>
    <cellStyle name="Millares 3 2 3 2" xfId="41" xr:uid="{70D41669-19F5-4F2A-837F-050AE71833F9}"/>
    <cellStyle name="Millares 3 2 3 2 2" xfId="42" xr:uid="{B07FB9A0-EAF6-41CE-9637-21264AAD76EA}"/>
    <cellStyle name="Millares 3 2 3 3" xfId="43" xr:uid="{59C3FD68-0BA7-41D3-BBDB-69C179B6F73C}"/>
    <cellStyle name="Millares 3 2 4" xfId="44" xr:uid="{81C32E07-C8C2-49D0-A22A-C574302926EB}"/>
    <cellStyle name="Millares 3 2 4 2" xfId="45" xr:uid="{2FB2F809-614E-4A37-9ABB-2DF9612FA7FD}"/>
    <cellStyle name="Millares 3 2 5" xfId="46" xr:uid="{0554ACD4-87C3-4CEF-B3CF-707EB7EC6287}"/>
    <cellStyle name="Millares 3 3" xfId="47" xr:uid="{68A14F31-FA0B-4E98-BB50-BAB9B13EB91A}"/>
    <cellStyle name="Millares 3 3 2" xfId="48" xr:uid="{639F9C06-AF80-47AD-9669-296AF9975C03}"/>
    <cellStyle name="Millares 3 3 2 2" xfId="49" xr:uid="{9ED301CD-EBCE-4ADE-85EC-597E76A62D60}"/>
    <cellStyle name="Millares 3 3 2 2 2" xfId="50" xr:uid="{9D95B507-64B9-4BA4-B127-E721ED418B9E}"/>
    <cellStyle name="Millares 3 3 2 3" xfId="51" xr:uid="{023838E7-9D12-459D-82FE-C48EBD62A4AF}"/>
    <cellStyle name="Millares 3 3 3" xfId="52" xr:uid="{E4F87A7C-F10D-4EFD-A3DC-47CE435EBEBE}"/>
    <cellStyle name="Millares 3 3 3 2" xfId="53" xr:uid="{3AEABAF5-E4A9-444E-9BBB-D66DC672191F}"/>
    <cellStyle name="Millares 3 3 4" xfId="54" xr:uid="{263AC9E2-C130-425E-B156-8C3503DBF112}"/>
    <cellStyle name="Millares 3 4" xfId="55" xr:uid="{8FDEC89A-A2F6-46D3-A93E-ED4D24E80ECC}"/>
    <cellStyle name="Millares 3 4 2" xfId="56" xr:uid="{717666BD-DB76-4DA6-83D7-9ED99A0E6E78}"/>
    <cellStyle name="Millares 3 4 2 2" xfId="57" xr:uid="{CDE693E1-FE66-477A-BA11-3B24E4D1FFB8}"/>
    <cellStyle name="Millares 3 4 3" xfId="58" xr:uid="{0141E060-F3EB-445F-B846-7FE12C022A11}"/>
    <cellStyle name="Millares 3 5" xfId="59" xr:uid="{1C924390-59B6-48A4-9072-DA1B46FE21B2}"/>
    <cellStyle name="Millares 3 5 2" xfId="60" xr:uid="{C0C15B76-3BE6-4C3C-AB91-E168D6B729C9}"/>
    <cellStyle name="Millares 3 5 2 2" xfId="61" xr:uid="{7A7D58C2-9080-45BB-9EBC-FBC29BE3F5CB}"/>
    <cellStyle name="Millares 3 5 3" xfId="62" xr:uid="{0BBB7B3A-8D34-4B04-9269-F9CE19EE78CF}"/>
    <cellStyle name="Millares 3 6" xfId="63" xr:uid="{25170D4A-F12C-4AE0-8209-D743374487EC}"/>
    <cellStyle name="Millares 3 6 2" xfId="64" xr:uid="{AA475774-82FD-420B-BBFF-B241084FFB0F}"/>
    <cellStyle name="Millares 3 7" xfId="65" xr:uid="{83F7C052-5870-4E05-83D7-CBD6DEC20A2F}"/>
    <cellStyle name="Millares 4" xfId="66" xr:uid="{F1631DBD-1933-46E7-A215-0A5798278FA1}"/>
    <cellStyle name="Millares 5" xfId="67" xr:uid="{F071C4CD-3CE0-4292-985C-C904FA0B5216}"/>
    <cellStyle name="Millares 6" xfId="68" xr:uid="{85DC6213-39CC-4A55-AA6A-0C864AD66C6B}"/>
    <cellStyle name="Millares 7" xfId="69" xr:uid="{B9B84405-C17E-455D-AA0F-9EEDD4F1B371}"/>
    <cellStyle name="Millares 8" xfId="70" xr:uid="{83E40523-9F2B-40C7-86FF-80BE09C4BA03}"/>
    <cellStyle name="Millares 9" xfId="71" xr:uid="{CACA0E35-C5E7-49E1-B002-497CD5E616BD}"/>
    <cellStyle name="Moneda [0] 2" xfId="72" xr:uid="{AB37492E-646F-42C3-BE29-AA74E909458D}"/>
    <cellStyle name="Moneda [0] 2 2" xfId="73" xr:uid="{8C58A92F-FE4E-4C10-A42C-A9D267C9EE28}"/>
    <cellStyle name="Moneda [0] 2 2 2" xfId="74" xr:uid="{7B259F3D-A69B-413F-AB60-8F40E312BAE9}"/>
    <cellStyle name="Moneda [0] 2 2 2 2" xfId="75" xr:uid="{EE9FDB32-38AE-4A1A-A251-6A54CDAF1A1E}"/>
    <cellStyle name="Moneda [0] 2 2 2 2 2" xfId="76" xr:uid="{4D99339C-316C-47CB-B0E3-0DA29F4C7FC4}"/>
    <cellStyle name="Moneda [0] 2 2 2 3" xfId="77" xr:uid="{4CF69D9A-3736-4D86-8D0D-F17895DC996A}"/>
    <cellStyle name="Moneda [0] 2 2 3" xfId="78" xr:uid="{3D7A5127-C963-425E-A5AA-38147B8393FA}"/>
    <cellStyle name="Moneda [0] 2 2 3 2" xfId="79" xr:uid="{B2CCDE93-85D4-44D8-9ED2-EBE5349208EC}"/>
    <cellStyle name="Moneda [0] 2 2 4" xfId="80" xr:uid="{E442DD7E-BC70-4EA1-8454-A51498268377}"/>
    <cellStyle name="Moneda [0] 2 3" xfId="81" xr:uid="{EBA2E282-6A0E-4380-8DD0-C081048EECE4}"/>
    <cellStyle name="Moneda [0] 2 3 2" xfId="82" xr:uid="{C36C0F54-2AB0-4299-81B7-39FBFE580110}"/>
    <cellStyle name="Moneda [0] 2 3 2 2" xfId="83" xr:uid="{7F209AA3-14A2-42B5-81C6-A4CA3F5BC4E1}"/>
    <cellStyle name="Moneda [0] 2 3 3" xfId="84" xr:uid="{7BA3909E-1017-4280-885A-CDD392B9456B}"/>
    <cellStyle name="Moneda [0] 2 4" xfId="85" xr:uid="{462F9F5C-6710-40D0-BFDA-BEFE89CD38EF}"/>
    <cellStyle name="Moneda [0] 2 4 2" xfId="86" xr:uid="{A3E7976A-7CAE-432B-9A36-DD14C423AB8E}"/>
    <cellStyle name="Moneda [0] 2 5" xfId="87" xr:uid="{CAE30CBF-C98B-4066-B12A-C84E0FA19427}"/>
    <cellStyle name="Moneda [0] 3" xfId="88" xr:uid="{1B8D7FB6-7459-43B5-91C2-F2FED6FED845}"/>
    <cellStyle name="Moneda [0] 3 2" xfId="89" xr:uid="{39473732-BDC5-46E5-8D79-7A843C8E6DF2}"/>
    <cellStyle name="Moneda [0] 3 2 2" xfId="90" xr:uid="{AA331279-2617-433B-8CBE-3A164BBC84EB}"/>
    <cellStyle name="Moneda [0] 3 2 2 2" xfId="91" xr:uid="{B0D67519-C088-4EAA-B29C-1A087315DEC0}"/>
    <cellStyle name="Moneda [0] 3 2 3" xfId="92" xr:uid="{AD0AF906-8F97-443F-A502-60E5DD7CC460}"/>
    <cellStyle name="Moneda [0] 3 3" xfId="93" xr:uid="{49628625-CF29-4EFF-9AAA-7B6A8177BD79}"/>
    <cellStyle name="Moneda [0] 3 3 2" xfId="94" xr:uid="{AD0332E3-F9B1-49D9-9827-52E4098185DB}"/>
    <cellStyle name="Moneda [0] 3 4" xfId="95" xr:uid="{00F3868F-2F12-43E0-B446-4C061DA218D2}"/>
    <cellStyle name="Moneda [0] 4" xfId="96" xr:uid="{B5512997-DE00-448B-8985-D52564072882}"/>
    <cellStyle name="Moneda [0] 4 2" xfId="97" xr:uid="{CBA8C5A4-73F6-4D4A-A184-F97D4E87370D}"/>
    <cellStyle name="Moneda [0] 4 2 2" xfId="98" xr:uid="{50DF49E2-2FA5-4402-9716-51CE6F7E9D10}"/>
    <cellStyle name="Moneda [0] 4 3" xfId="99" xr:uid="{543EEFFF-35F5-4DAC-916F-C005040B8898}"/>
    <cellStyle name="Moneda [0] 5" xfId="100" xr:uid="{AEAEAA02-DE54-4C11-8E13-2B6736F22544}"/>
    <cellStyle name="Moneda [0] 5 2" xfId="101" xr:uid="{C5B4CEDA-F6E3-48A8-B0CE-7AAF01900E9D}"/>
    <cellStyle name="Moneda [0] 5 2 2" xfId="102" xr:uid="{5F988392-0695-4C76-97AB-78E297296D09}"/>
    <cellStyle name="Moneda [0] 5 3" xfId="103" xr:uid="{ADC3C1BE-F101-4688-B8A5-2C8C29E079B6}"/>
    <cellStyle name="Moneda 2" xfId="104" xr:uid="{194D2C1B-873B-4B92-A088-1B5E00313193}"/>
    <cellStyle name="Moneda 2 2" xfId="105" xr:uid="{7B3A2F0A-90ED-4265-9387-7C8663847BD2}"/>
    <cellStyle name="Moneda 2 2 2" xfId="106" xr:uid="{1AF22B1C-F63D-4457-95D2-A8EE8FFE9569}"/>
    <cellStyle name="Moneda 2 2 2 2" xfId="107" xr:uid="{16380515-EC8C-4559-A659-511FB6F622D1}"/>
    <cellStyle name="Moneda 2 2 3" xfId="108" xr:uid="{BB10B9FC-3A91-46E2-B896-E1F477FC625C}"/>
    <cellStyle name="Moneda 2 3" xfId="109" xr:uid="{36E47EFB-FD0D-481E-AFD7-D4CCB91FE3AA}"/>
    <cellStyle name="Moneda 2 3 2" xfId="110" xr:uid="{4A754624-9DA1-4CF8-8EBC-1F76D81C4680}"/>
    <cellStyle name="Moneda 2 4" xfId="111" xr:uid="{794200C7-B35E-4A30-8595-D24650CBBE60}"/>
    <cellStyle name="Moneda 3" xfId="112" xr:uid="{9499B836-5A1D-4C96-9423-5CDF9764FE9C}"/>
    <cellStyle name="Moneda 3 2" xfId="113" xr:uid="{11925E5C-2AC9-46F0-9731-C813ECEADD5E}"/>
    <cellStyle name="Moneda 3 2 2" xfId="114" xr:uid="{5E2A6C78-C038-47F0-8927-9F80724E0439}"/>
    <cellStyle name="Moneda 3 2 2 2" xfId="115" xr:uid="{9B7091B3-D000-480E-BB64-5466EFC82A15}"/>
    <cellStyle name="Moneda 3 2 3" xfId="116" xr:uid="{8B1560B2-0978-403F-86E2-EA00F3D7B486}"/>
    <cellStyle name="Moneda 3 3" xfId="117" xr:uid="{5922F756-BFA6-4326-8F2C-572C71FA75DD}"/>
    <cellStyle name="Moneda 3 3 2" xfId="118" xr:uid="{D75D9281-774D-44E8-862B-6D0E24497E80}"/>
    <cellStyle name="Moneda 3 4" xfId="119" xr:uid="{8C2ADBDD-FDAC-4D78-9679-74B165635CCC}"/>
    <cellStyle name="Moneda 4" xfId="8" xr:uid="{5C7E82CD-D581-494A-8BCF-344E5C2E2B74}"/>
    <cellStyle name="Normal" xfId="0" builtinId="0"/>
    <cellStyle name="Normal 2" xfId="3" xr:uid="{A7D50C10-32A6-4FFD-BFA1-1C59AF92982C}"/>
    <cellStyle name="Normal 2 2" xfId="120" xr:uid="{705904CA-1291-4576-9A1E-1F92D083F102}"/>
    <cellStyle name="Normal 3" xfId="124" xr:uid="{BE2DFDF0-A06E-4823-8044-ED3073FB506E}"/>
    <cellStyle name="Normal 4" xfId="125" xr:uid="{C15A6A7E-6216-4E08-B84C-B1C54556B1E6}"/>
    <cellStyle name="Porcentaje" xfId="1" builtinId="5"/>
    <cellStyle name="Porcentaje 2" xfId="4" xr:uid="{6123D0E6-9201-41D6-9939-B0699B7B4B08}"/>
    <cellStyle name="Porcentaje 2 2" xfId="121" xr:uid="{586522DF-D4D3-44B3-AC0A-DCA9BEAD8AAE}"/>
    <cellStyle name="Result" xfId="122" xr:uid="{4A923363-446A-4EF4-99F8-CB87242738C5}"/>
    <cellStyle name="Result2" xfId="123" xr:uid="{D0820611-3315-424D-9B62-5E8F29975D5D}"/>
  </cellStyles>
  <dxfs count="47">
    <dxf>
      <font>
        <b/>
        <i val="0"/>
        <color rgb="FFFF0000"/>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3" formatCode="#,##0"/>
    </dxf>
    <dxf>
      <numFmt numFmtId="3" formatCode="#,##0"/>
    </dxf>
    <dxf>
      <numFmt numFmtId="14" formatCode="0.0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27" formatCode="d/mm/yyyy\ h:mm"/>
    </dxf>
    <dxf>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275394</xdr:colOff>
      <xdr:row>0</xdr:row>
      <xdr:rowOff>128426</xdr:rowOff>
    </xdr:from>
    <xdr:to>
      <xdr:col>7</xdr:col>
      <xdr:colOff>1944015</xdr:colOff>
      <xdr:row>2</xdr:row>
      <xdr:rowOff>270923</xdr:rowOff>
    </xdr:to>
    <xdr:pic>
      <xdr:nvPicPr>
        <xdr:cNvPr id="2" name="Imagen 1">
          <a:extLst>
            <a:ext uri="{FF2B5EF4-FFF2-40B4-BE49-F238E27FC236}">
              <a16:creationId xmlns:a16="http://schemas.microsoft.com/office/drawing/2014/main" id="{FC2083C3-6BC7-45BC-8E4A-E7E19DF7B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1925" y="128426"/>
          <a:ext cx="4954746" cy="9759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275394</xdr:colOff>
      <xdr:row>0</xdr:row>
      <xdr:rowOff>92708</xdr:rowOff>
    </xdr:from>
    <xdr:to>
      <xdr:col>4</xdr:col>
      <xdr:colOff>1944015</xdr:colOff>
      <xdr:row>2</xdr:row>
      <xdr:rowOff>286640</xdr:rowOff>
    </xdr:to>
    <xdr:pic>
      <xdr:nvPicPr>
        <xdr:cNvPr id="2" name="Imagen 1">
          <a:extLst>
            <a:ext uri="{FF2B5EF4-FFF2-40B4-BE49-F238E27FC236}">
              <a16:creationId xmlns:a16="http://schemas.microsoft.com/office/drawing/2014/main" id="{6B820C68-2DE6-4E7B-98A7-3F30121B58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544" y="92708"/>
          <a:ext cx="4954746" cy="9711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los M" refreshedDate="43861.755544907406" missingItemsLimit="0" createdVersion="6" refreshedVersion="6" minRefreshableVersion="3" recordCount="76" xr:uid="{BD5B0EE0-E637-4C11-9B89-7DD9A14FC756}">
  <cacheSource type="worksheet">
    <worksheetSource name="Tabla_kronos_MCSIG_PEI"/>
  </cacheSource>
  <cacheFields count="14">
    <cacheField name="DEP_NOMBRE" numFmtId="0">
      <sharedItems count="25">
        <s v="Despacho de la Dirección de Patrimonio y Memoria"/>
        <s v="Despacho de la Dirección de Artes"/>
        <s v="Despacho de la Dirección de Poblaciones_x000d__x000a_"/>
        <s v="Despacho del Viceministro de la Creatividad y la Economía Naranja"/>
        <s v="Oficina Asesora Jurídica"/>
        <s v="Despacho del Ministro"/>
        <s v="Despacho de la Dirección de Fomento Regional"/>
        <s v="Grupo de Emprendimiento Cultural_x000d__x000a_"/>
        <s v="Despacho de la Dirección de Cinematografía"/>
        <s v="Despacho de la Dirección de Comunicaciones"/>
        <s v="Sinfónica"/>
        <s v="Grupo del Teatro Colón "/>
        <s v="Biblioteca Nacional de Colombia_x000d__x000a_"/>
        <s v="Grupo de Politicas Culturales y Asuntos Internacionales"/>
        <s v="Grupo de Infraestructura Cultural_x000d__x000a_"/>
        <s v="Museo Nacional de Colombia_x000d__x000a_"/>
        <s v="Grupo Programa Nacional de Concertación_x000d__x000a_"/>
        <s v="Grupo Programa Nacional de Estímulos_x000d__x000a_"/>
        <s v="Oficina Asesora de Planeación"/>
        <s v="Oficina de Control Interno"/>
        <s v="Grupo de  Gestión de Sistemas  e Informática _x000d__x000a_"/>
        <s v="Grupo de Gestión Documental_x000d__x000a_"/>
        <s v="Grupo de Gestión Humana_x000d__x000a_"/>
        <s v="Grupo de Gestión Financiera y Contable_x000d__x000a_"/>
        <s v="Secretaría General "/>
      </sharedItems>
    </cacheField>
    <cacheField name="OBJ_ID" numFmtId="0">
      <sharedItems containsSemiMixedTypes="0" containsString="0" containsNumber="1" containsInteger="1" minValue="1" maxValue="8" count="8">
        <n v="1"/>
        <n v="2"/>
        <n v="3"/>
        <n v="4"/>
        <n v="5"/>
        <n v="6"/>
        <n v="7"/>
        <n v="8"/>
      </sharedItems>
    </cacheField>
    <cacheField name="OBJ_DESCRIPCION" numFmtId="0">
      <sharedItems count="8" longText="1">
        <s v="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s v="Liderar la articulación entre los diferentes niveles de gobierno, los agentes del sector cultura y el sector privado para propiciar el acceso a la cultura, la innovación y el emprendimiento cultural desde nuestros territorios"/>
        <s v="Ampliar la oferta institucional que contribuya al cierre de brechas sociales, impulsando las manifestaciones artísticas y culturales, los talentos creativos, la innovación y el desarrollo de nuevos emprendimientos."/>
        <s v="Establecer alianzas estratégicas para la consecución de recursos que apoyen el desarrollo de procesos culturales."/>
        <s v="Generar y consolidar espacios que faciliten entornos apropiados para el desarrollo de los procesos y proyectos artísticos y culturales"/>
        <s v="Implementar acciones de protección, reconocimiento y salvaguarda del patrimonio cultural Colombiano para preservar e impulsar nuestra identidad nacional, desde los territorios"/>
        <s v="Impulsar procesos creativos culturales que generen valor social agregado y fortalezcan la identidad y memoria cultural, desde los territorios"/>
        <s v="Fortalecer la capacidad de gestión y desempeño institucional y la mejora continua de los procesos, basada en  la gestión de los riesgos,  el manejo de la  información y la evaluación para la toma de decisiones."/>
      </sharedItems>
    </cacheField>
    <cacheField name="EST_ID" numFmtId="0">
      <sharedItems containsSemiMixedTypes="0" containsString="0" containsNumber="1" containsInteger="1" minValue="31" maxValue="77" count="33">
        <n v="32"/>
        <n v="31"/>
        <n v="33"/>
        <n v="48"/>
        <n v="47"/>
        <n v="51"/>
        <n v="49"/>
        <n v="50"/>
        <n v="53"/>
        <n v="55"/>
        <n v="54"/>
        <n v="52"/>
        <n v="56"/>
        <n v="57"/>
        <n v="60"/>
        <n v="58"/>
        <n v="62"/>
        <n v="64"/>
        <n v="67"/>
        <n v="61"/>
        <n v="63"/>
        <n v="68"/>
        <n v="65"/>
        <n v="66"/>
        <n v="71"/>
        <n v="70"/>
        <n v="72"/>
        <n v="75"/>
        <n v="77"/>
        <n v="76"/>
        <n v="73"/>
        <n v="74"/>
        <n v="69"/>
      </sharedItems>
    </cacheField>
    <cacheField name="EST_DESCRIPCION" numFmtId="0">
      <sharedItems count="33">
        <s v="Formulación e implementación de Políticas Públicas del ámbito cultural con enfoque poblacional y territorial "/>
        <s v="Formulación, desarrollo y actualización del marco normativo del sector cultura"/>
        <s v="Levantamiento y acceso de información del sector cultura"/>
        <s v="Coordinación y seguimiento a las intervenciones en los territorios a partir de las necesidades priorizadas por estos en el marco de las diferentes interacciones en las regiones "/>
        <s v="Fortalecimiento de la gestión cultural en los territorios"/>
        <s v="Fortalecimiento de los procesos de reparación colectiva de las comunidades con enfoque diferencial"/>
        <s v="Fortalecimiento del emprendimiento cultural en los territorios "/>
        <s v="Promoción de un entorno institucional para el desarrollo y la consolidación de la ciudadanía creativa y la economía naranja_x000d__x000a__x000d__x000a_"/>
        <s v="Formación para las artes, la cultura y la economía creativa"/>
        <s v="Impulso de la difusión y el conocimiento de las expresiones artísticas y culturales"/>
        <s v="Impulso del consumo nacional de bienes y servicios artísticos y culturales"/>
        <s v="Promoción de hábitos de lectura en la población Colombiana con enfasis en la primera infancia, infancia, adolescencia y familias"/>
        <s v="Diseño y puesta en marcha modelos de financiación para la cultura._x000d__x000a_"/>
        <s v="Promoción de la gestión de recursos para el desarrollo de los procesos artísticos culturales_x000d__x000a_"/>
        <s v="Diseño e eimplementación de circuitos regionales para la movilidad de los procesos y practicas artísticas y culturales en articulación con las infraestructuras y los programas existentes en el territorio."/>
        <s v="Estructuración, construcción, adecuación y/o dotación de espacios para el desarrollo de las expresiones y manifestaciones culturales y artísticas propias de los territorios."/>
        <s v="Fortalecimiento de la función social del patrimonio cultural con enfoque de promoción de las identidades culturales desde los territorios - Memoria de los Territorios"/>
        <s v="Garantia de la preservación del patrimonio material representado en las colecciones de los Museos del Ministerio de  Cultura"/>
        <s v="Particpación en la formulación y ejecución de los de los planes  conmemorativos al Bicentenario 1819-1823. con enfoque territorial"/>
        <s v="Transmisión y conservación de los oficios de las artes y el patrimonio cultural para el desarrollo social de los territorios- Memoria en las manos"/>
        <s v="Vincular la conservación, protección,  recuperación y nuevas dinámicas  del patrimonio material (mueble e inmueble)  a los procesos productivos propios de los territorios - Memoria Construida"/>
        <s v="Fortalecimiento de espacios itinerantes y no convencionales, para extender la oferta de bienes y servicios culturales._x000d__x000a_"/>
        <s v="Fortalecimiento del Programa Nacional de Concertación Cultural - PNCC y el Programa Nacional de Estimulos -  PNE."/>
        <s v="Generación de “valor agregado naranja” en el sector productivo a partir del patrimonio cultural."/>
        <s v="Articulación y mejoramiento del Sistema Integrado de Gestión Institucional"/>
        <s v="Aseguramiento y fortalecimiento del Modelo Integrado de Planeación y Gestión en el Ministerio de Cultura"/>
        <s v="Fortalecemiento del sistema de control interno y la lucha contra la corrupción"/>
        <s v="Fortalecimiento de  las TICs y los canales de comunicación."/>
        <s v="Fortalecimiento de la gestión jurídica de la entidad"/>
        <s v="Fortalecimiento de la implementación de los instrumentos archivísticos para facilitar su utilización y garantizar su conservación y preservación a largo plazo."/>
        <s v="Fortalecimiento de las estrategias de transparencia, participación y servicio al ciudadano"/>
        <s v="Fortalecimiento de las políticas de gestión del Talento Humano"/>
        <s v="Promoción de una gerencia efectiva de los recursos físicos y financieros"/>
      </sharedItems>
    </cacheField>
    <cacheField name="SIN_ID" numFmtId="0">
      <sharedItems containsSemiMixedTypes="0" containsString="0" containsNumber="1" containsInteger="1" minValue="221" maxValue="310" count="76">
        <n v="223"/>
        <n v="224"/>
        <n v="225"/>
        <n v="226"/>
        <n v="227"/>
        <n v="221"/>
        <n v="222"/>
        <n v="304"/>
        <n v="228"/>
        <n v="232"/>
        <n v="229"/>
        <n v="230"/>
        <n v="231"/>
        <n v="237"/>
        <n v="233"/>
        <n v="234"/>
        <n v="289"/>
        <n v="235"/>
        <n v="236"/>
        <n v="243"/>
        <n v="244"/>
        <n v="245"/>
        <n v="246"/>
        <n v="247"/>
        <n v="307"/>
        <n v="249"/>
        <n v="250"/>
        <n v="251"/>
        <n v="248"/>
        <n v="238"/>
        <n v="239"/>
        <n v="240"/>
        <n v="241"/>
        <n v="242"/>
        <n v="252"/>
        <n v="253"/>
        <n v="254"/>
        <n v="259"/>
        <n v="290"/>
        <n v="309"/>
        <n v="255"/>
        <n v="256"/>
        <n v="257"/>
        <n v="308"/>
        <n v="262"/>
        <n v="263"/>
        <n v="264"/>
        <n v="267"/>
        <n v="297"/>
        <n v="310"/>
        <n v="260"/>
        <n v="261"/>
        <n v="265"/>
        <n v="266"/>
        <n v="275"/>
        <n v="276"/>
        <n v="268"/>
        <n v="269"/>
        <n v="270"/>
        <n v="271"/>
        <n v="272"/>
        <n v="273"/>
        <n v="274"/>
        <n v="306"/>
        <n v="281"/>
        <n v="283"/>
        <n v="282"/>
        <n v="286"/>
        <n v="288"/>
        <n v="287"/>
        <n v="280"/>
        <n v="284"/>
        <n v="285"/>
        <n v="277"/>
        <n v="278"/>
        <n v="279"/>
      </sharedItems>
    </cacheField>
    <cacheField name="SIN_NOMBRE" numFmtId="0">
      <sharedItems count="76">
        <s v="Territorios con política de turismo cultural implementada"/>
        <s v="Pilotos de PCI en contextos Urbanos PCIU implementados"/>
        <s v="Política de formación artística y cultural diseñada"/>
        <s v="Plan Decenal de Lenguas Nativas concertado e implementado  "/>
        <s v="Documentos de Políticas Públicas para el fortalecimiento de la Economia Naranja formulados_x000d__x000a_"/>
        <s v="Proyecto de modificación de la Ley de Cultura presentado al Congreso "/>
        <s v="Iniciativas legislativas presentadas ante el Congreso que inciden en el sector cultura, conceptualizadas"/>
        <s v="Marco normativo generado para el desarrollo de la economia naranja"/>
        <s v="Subsectores de la Cuenta Satélite de Cultura medidos "/>
        <s v="Cumplimiento de compromisos en territorios priorizados "/>
        <s v="Entidades territoriales asesoradas en la estrategia de Fomento a la Gestión Cultural "/>
        <s v="Creadores y gestores culturales vinculados a los Beneficios Económicos Periódicos - BEPS"/>
        <s v="Entidades territoriales que incluyen el componente cultural en sus planes de desarrollo"/>
        <s v="Medidas de reparación atendidas"/>
        <s v="Municipios acompañados en el desarrollo de estrategias de Nodos de Emprendimiento Cultural"/>
        <s v="Colectivos de mujeres atendidos con fortalecimiento de sus habilidades y capacidades de gestión."/>
        <s v="Pilotos con el programa &quot;mujeres afro narran su territorio implementados&quot; (componente emprendimiento)."/>
        <s v="Agendas creativas regionales implementadas _x000d__x000a_"/>
        <s v="Áreas de Desarrollo Naranja (ADN) implementadas"/>
        <s v="Cualificaciones del sector según el mapa ocupacional y los segmentos del campo cultural elaboradas._x000d__x000a_"/>
        <s v="Personas beneficiadas por programas de formación artística y cultural"/>
        <s v="Niños y jóvenes beneficiados por programas y procesos artísticos y culturales "/>
        <s v="Municipios acompañados en el desarrollo de estrategias de circulación y formación de públicos, para el cine colombiano. "/>
        <s v="Colectivos de comunicación fortalecidos en narrativas, creación y comunicación"/>
        <s v="Pilotos con el programa &quot;mujeres afro narran su territorio implementados&quot;. (componente creación)"/>
        <s v="Nuevos contenidos visuales, sonoros y convergentes de comunicación cultural creados"/>
        <s v="Conciertos realizados para acercar al público a la experiencia de la musica sinfónica."/>
        <s v="Funciones de obras artisticas y culturales realizadas en sala del Teatro Colón "/>
        <s v="Visitas de usuarios a los contenidos de la plataforma Retina Latina registradas"/>
        <s v="Promedio de libros leídos por la población colombiana entre 5 y 11 años (ECC)"/>
        <s v="Promedio de libros leídos por la población colombiana, de 12 años o más  (ECC)"/>
        <s v="Libros digitales dispuestos al público por la Biblioteca Nacional de Colombia"/>
        <s v="Usuarios registrados en las plataformas Maguaré y MaguaRED"/>
        <s v="Entidades territoriales con asesoría y acompañamiento técnico para el fortalecimiento de las redes y/o bibliotecas públicas  de su región."/>
        <s v="Instrumentos de Financiación diseñados y puestos en marcha (FIDETER, FNG, Aldea)"/>
        <s v="Valor de los recursos técnicos y/o financieros gestionados a través de procesos de cooperación."/>
        <s v="Proyectos aprobados en el Sistema General de Regalías para el sector Cultura "/>
        <s v="Circuitos regionales para la movilidad de los procesos y prácticas artísticas y culturales, diseñados y en funcionamiento"/>
        <s v="Circuitos nacionales e internacionales de las narradoras afros y sus obras_x000d__x000a_"/>
        <s v="Obras artísticas creadas y exhibidas en los salones nacionales y regionales de artistas  "/>
        <s v="Infraestructuras culturales Construidas, adecuadas y dotadas,_x000d__x000a_"/>
        <s v="Diseño del museo de la diversidad étnica y cultural_x000d__x000a_"/>
        <s v="Espacios físicos adecuados y/o mantenidos para el desarrollo de las funciones museológicas"/>
        <s v="Museo narrativo para las mujeres afro que narran su territorio"/>
        <s v="Manifestaciones inscritos en la Lista Representativa de Patrimonio Cultural Inmaterial de la Humanidad y la Lista de Patrimonio Mundial de la UNESCO_x000a_"/>
        <s v="Elementos inscritos en las Listas Representativas de Patrimonio Cultural Inmaterial y de Bienes de Interés Cultural de la Nación."/>
        <s v="Regiones PDET con el programa de Expedición Sensorial Implementado._x000d__x000a_"/>
        <s v="Planes de conservación de colecciones ejecutados"/>
        <s v="Planes formulados y en ejecución"/>
        <s v="Ejemplares de la colección &quot;Historias de la Historia de Colombia&quot; que hacen parte de la Serie Leer es mi cuento entregados"/>
        <s v="Escuelas Taller de Colombia creadas"/>
        <s v="Talleres Escuela creadas"/>
        <s v="Bienes de interés cultural del ámbito nacional que cuentan con Planes Especiales de Manejo y Protección PEMP_x000d__x000a_"/>
        <s v="Bienes de interés cultural del ámbito nacional intervenidos_x000d__x000a_"/>
        <s v="Bibliotecas públicas de la RNBP que implementan el Programa de Bibliotecas Itinerantes. "/>
        <s v="Exposiciones de colecciones itinerantes realizadas_x000d__x000a_"/>
        <s v="Proyectos artísticos y culturales financiados a través del Programa Nacional de Concertación Cultural"/>
        <s v="Proyectos apoyados por el PNCC priorizados con seguimiento "/>
        <s v="Estímulos otorgados a proyectos artísticos y culturales"/>
        <s v="Estímulos otorgados por el PNE, priorizados con seguimiento "/>
        <s v="Escuela Taller Naranja creada"/>
        <s v="Unidades de negocio bajo el modelo de la Diáspora Africana en Colombia apoyadas"/>
        <s v="Emprendedores o empresas de las agendas creativas regionales fortalecidas con asistencia técnica_x000d__x000a_"/>
        <s v="Empresas que acceden al sistema de beneficios tributarios_x000d__x000a_"/>
        <s v="Nivel de integración de los subsistemas en el Sistema Integrado de Gestión Institucional"/>
        <s v="Nivel de implementación de las dimensiones del Modelo Integrado de Planeación y Gestión._x000d__x000a_"/>
        <s v="Cumplimiento del Programa Anual de Auditorias Internas."/>
        <s v="Capacidad en la prestación de servicios de tecnología"/>
        <s v="Porcentaje de fallos a favor de procesos judiciales en donde participe la entidad"/>
        <s v="Instrumentos archivísticos implementados en el Ministerio de Cultura"/>
        <s v="Seguimiento y monitoreo del Plan Anticorrupción y Atención al Ciudadano. _x000d__x000a_"/>
        <s v="Nivel de ejecución del Plan Institucional de Capacitaciones_x000d__x000a_"/>
        <s v="Nivel de satisfacción de las capacitaciones realizadas"/>
        <s v="Porcentaje de ejecución presupuestal"/>
        <s v="Seguimiento del Plan Estratégico Institucional_x000d__x000a_"/>
        <s v="Porcentaje de reducción de gastos de logística, tiquetes, viáticos y publicidad (austeridad de gasto)"/>
      </sharedItems>
    </cacheField>
    <cacheField name="SIP_CANTIDAD" numFmtId="3">
      <sharedItems containsSemiMixedTypes="0" containsString="0" containsNumber="1" minValue="0" maxValue="10000000000"/>
    </cacheField>
    <cacheField name="SIU_NUMBRE" numFmtId="0">
      <sharedItems/>
    </cacheField>
    <cacheField name="SIA_CANTIDAD" numFmtId="3">
      <sharedItems containsString="0" containsBlank="1" containsNumber="1" minValue="0" maxValue="11359904293"/>
    </cacheField>
    <cacheField name="SIA_OBSERVACIONES" numFmtId="0">
      <sharedItems containsBlank="1" longText="1"/>
    </cacheField>
    <cacheField name="SIA_FECHA" numFmtId="22">
      <sharedItems containsNonDate="0" containsDate="1" containsString="0" containsBlank="1" minDate="2019-07-08T11:35:06" maxDate="2019-12-31T18:38:12"/>
    </cacheField>
    <cacheField name="% Avance TOTAL" numFmtId="9">
      <sharedItems containsMixedTypes="1" containsNumber="1" minValue="0" maxValue="7.46" count="29">
        <s v="Meta sin Valor"/>
        <n v="1.4"/>
        <n v="1"/>
        <n v="4"/>
        <n v="0"/>
        <n v="2.9627507163323781"/>
        <n v="0.56000000000000005"/>
        <n v="1.0625"/>
        <n v="1.25"/>
        <n v="2.3333333333333335"/>
        <n v="1.0971536109150788"/>
        <n v="1.0640714350549152"/>
        <n v="1.024"/>
        <n v="1.3"/>
        <n v="1.1434782608695653"/>
        <n v="1.1055155000000001"/>
        <n v="2.2667173333333333"/>
        <n v="0.66666666666666663"/>
        <n v="1.1359904293"/>
        <n v="1.2285714285714286"/>
        <n v="0.92596401028277631"/>
        <n v="1.02"/>
        <n v="7.46"/>
        <n v="0.99"/>
        <n v="1.1494871794871795"/>
        <n v="1.0444444444444445"/>
        <n v="1.175"/>
        <n v="1.0572687224669604"/>
        <n v="0.9"/>
      </sharedItems>
    </cacheField>
    <cacheField name="PND" numFmtId="0">
      <sharedItems count="2">
        <s v="-"/>
        <s v="X"/>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
  <r>
    <x v="0"/>
    <x v="0"/>
    <x v="0"/>
    <x v="0"/>
    <x v="0"/>
    <x v="0"/>
    <x v="0"/>
    <n v="0"/>
    <s v="Número"/>
    <n v="0"/>
    <s v="A Dic  La dirección de patrimonio finalizó el proceso de validación de los lineamientos de la política de turismo cultural realizado durante el 2do semestre de 2019. _x000d__x000a_El evento de turismo culturalse reqalizo  conjuntamente con el Viceministerio de turismo  el 13,14 y 15 de noviembre en la ciudad de Popayán._x000d__x000a_"/>
    <d v="2019-12-31T15:35:15"/>
    <x v="0"/>
    <x v="0"/>
  </r>
  <r>
    <x v="0"/>
    <x v="0"/>
    <x v="0"/>
    <x v="0"/>
    <x v="0"/>
    <x v="1"/>
    <x v="1"/>
    <n v="0"/>
    <s v="Número"/>
    <n v="0"/>
    <s v="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_x000a_Además, a través de las &quot;Becas para la implementación de la metodología de patrimonio cultural inmaterial en contextos urbanos&quot;, comunidades de Bogotá, Neiva y Montería tendrán la oportunidad de implementar la caja de herramientas en el marco del fortalecimiento de sus propias estrategias de salvaguardia. "/>
    <d v="2019-12-31T15:36:37"/>
    <x v="0"/>
    <x v="0"/>
  </r>
  <r>
    <x v="1"/>
    <x v="0"/>
    <x v="0"/>
    <x v="0"/>
    <x v="0"/>
    <x v="2"/>
    <x v="2"/>
    <n v="0"/>
    <s v="Número"/>
    <n v="0"/>
    <s v="Se elaboró el borrador del documento  de propuesta para el diseño de política. Está en proceso de revisión para presentación a la Dirección. Se está ajustando lo referente a Presupuesto estimado. "/>
    <d v="2019-09-30T12:04:16"/>
    <x v="0"/>
    <x v="0"/>
  </r>
  <r>
    <x v="2"/>
    <x v="0"/>
    <x v="0"/>
    <x v="0"/>
    <x v="0"/>
    <x v="3"/>
    <x v="3"/>
    <n v="25"/>
    <s v="Número"/>
    <n v="35"/>
    <s v="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_x000a_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_x000a_Se acordó que el Ministerio de Cultura apoyará a ONIC, AICO y Gobierno Mayor para la retroalimentación del Plan Decenal de Lenguas dentro de los territorios. Contratación de un experto lingüista indígena para la CIT_x000d__x000a_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_x000a_Hito 3: Documento final con retroalimentación y observaciones al Plan Decenal de Lenguas. 15%: El cumplimiento de este hito se tiene previsto para el mes de diciembre."/>
    <d v="2019-09-30T18:04:04"/>
    <x v="1"/>
    <x v="0"/>
  </r>
  <r>
    <x v="3"/>
    <x v="0"/>
    <x v="0"/>
    <x v="0"/>
    <x v="0"/>
    <x v="4"/>
    <x v="4"/>
    <n v="1"/>
    <s v="Número"/>
    <n v="1"/>
    <s v="Se cuenta con los siguientes documentos realizados en la vigencia 2019:_x000d__x000a__x000d__x000a_a) Documento de bases conceptuales de economía naranja._x000d__x000a_b) Documento de estrategias de economía naranja._x000d__x000a__x000d__x000a_Que constituyen en unidad el primer documento de política de Economía Naranja realizado por el Viceministerio de la Creatividad y la Economía Naranja y aprobado por el Consejo de Economía Naranja el 16-12-2019._x000d__x000a_"/>
    <d v="2019-12-31T15:26:26"/>
    <x v="2"/>
    <x v="0"/>
  </r>
  <r>
    <x v="4"/>
    <x v="0"/>
    <x v="0"/>
    <x v="1"/>
    <x v="1"/>
    <x v="5"/>
    <x v="5"/>
    <n v="0"/>
    <s v="Número"/>
    <n v="0"/>
    <s v="Se ha iniciado el acercamiento con el área de agenda legislativa y  en el  marco del Plan Nacional de Desarrollo se modificó el artículo 10 de la Ley 397 de 1997._x000d__x000a_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quot;_x000d__x000a__x000d__x000a_Esta contratación se realiza con el fin de dar cumplimiento al plan estratégico institucional a cargo de esta Oficina planteada para el cuatrienio"/>
    <d v="2019-12-27T10:26:42"/>
    <x v="0"/>
    <x v="0"/>
  </r>
  <r>
    <x v="4"/>
    <x v="0"/>
    <x v="0"/>
    <x v="1"/>
    <x v="1"/>
    <x v="6"/>
    <x v="6"/>
    <n v="25"/>
    <s v="Número"/>
    <n v="25"/>
    <s v="Se conceptualizaron 22 proyectos, superando con creces la meta de 15 para el año 2019._x000d__x000a__x000d__x000a__x000d__x000a_"/>
    <d v="2019-12-31T10:36:12"/>
    <x v="2"/>
    <x v="0"/>
  </r>
  <r>
    <x v="3"/>
    <x v="0"/>
    <x v="0"/>
    <x v="1"/>
    <x v="1"/>
    <x v="7"/>
    <x v="7"/>
    <n v="3"/>
    <s v="Número"/>
    <n v="3"/>
    <s v="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
    <d v="2019-12-31T15:23:22"/>
    <x v="2"/>
    <x v="0"/>
  </r>
  <r>
    <x v="3"/>
    <x v="0"/>
    <x v="0"/>
    <x v="2"/>
    <x v="2"/>
    <x v="8"/>
    <x v="8"/>
    <n v="1"/>
    <s v="Número"/>
    <n v="4"/>
    <s v="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_x000a__x000d__x000a_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
    <d v="2019-12-31T15:27:21"/>
    <x v="3"/>
    <x v="0"/>
  </r>
  <r>
    <x v="5"/>
    <x v="1"/>
    <x v="1"/>
    <x v="3"/>
    <x v="3"/>
    <x v="9"/>
    <x v="9"/>
    <n v="33"/>
    <s v="Número"/>
    <m/>
    <m/>
    <m/>
    <x v="4"/>
    <x v="0"/>
  </r>
  <r>
    <x v="6"/>
    <x v="1"/>
    <x v="1"/>
    <x v="4"/>
    <x v="4"/>
    <x v="10"/>
    <x v="10"/>
    <n v="93"/>
    <s v="Porcentaje"/>
    <n v="93"/>
    <s v="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
    <d v="2019-10-31T13:11:11"/>
    <x v="2"/>
    <x v="0"/>
  </r>
  <r>
    <x v="6"/>
    <x v="1"/>
    <x v="1"/>
    <x v="4"/>
    <x v="4"/>
    <x v="11"/>
    <x v="11"/>
    <n v="1047"/>
    <s v="Número"/>
    <n v="3102"/>
    <s v="246 municipios han girado a Colpensiones la suma de $75.930 millones para asignar a 3.102 creadores y gestores culturales los beneficios de anualidad vitalicia (2.717) y financiación de aportes al Servicio Social Complementario de BEPS (385)."/>
    <d v="2019-12-31T13:11:48"/>
    <x v="5"/>
    <x v="0"/>
  </r>
  <r>
    <x v="6"/>
    <x v="1"/>
    <x v="1"/>
    <x v="4"/>
    <x v="4"/>
    <x v="12"/>
    <x v="12"/>
    <n v="0"/>
    <s v="Número"/>
    <n v="0"/>
    <s v="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
    <d v="2019-10-31T13:12:49"/>
    <x v="0"/>
    <x v="0"/>
  </r>
  <r>
    <x v="2"/>
    <x v="1"/>
    <x v="1"/>
    <x v="5"/>
    <x v="5"/>
    <x v="13"/>
    <x v="13"/>
    <n v="100"/>
    <s v="Porcentaje"/>
    <n v="56"/>
    <s v="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_x000a_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_x000a_Avance hito 3:  Gestionar la liquidación de convenios (25%): Este hito está proyectado para cumplirse en el mes de diciembre."/>
    <d v="2019-09-30T18:07:13"/>
    <x v="6"/>
    <x v="0"/>
  </r>
  <r>
    <x v="7"/>
    <x v="1"/>
    <x v="1"/>
    <x v="6"/>
    <x v="6"/>
    <x v="14"/>
    <x v="14"/>
    <n v="16"/>
    <s v="Número"/>
    <n v="17"/>
    <s v="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_x000a_• 27 de febrero - Ibagué_x000d__x000a_• 2 de abril – Barranquilla_x000d__x000a_• 12 de abril – Bucaramanga_x000d__x000a_• 25 de abril – Neiva_x000d__x000a_• 2 de mayo – Medellín_x000d__x000a_• 7 de mayo - Valledupar_x000d__x000a_• 9 de mayo – Cali_x000d__x000a_• 30 de mayo – Cartagena_x000d__x000a_• 4 de junio - Armenia_x000d__x000a_• 6 de junio - Manizales_x000d__x000a_• 11 de junio - Pereira_x000d__x000a_• 13 de junio - Pasto_x000d__x000a_• 18 de junio – Popayán_x000d__x000a_• 5 de julio – Cúcuta_x000d__x000a_• 16 de julio – Santa Marta_x000d__x000a_• 1 de agosto – Villavicencio_x000d__x000a_• 10 de agosto – Bogotá_x000d__x000a__x000d__x000a_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_x000a__x000d__x000a_Lo anterior dió pie a la instalación de un nodo adicional a la meta, el cual se realizó en la ciudad de Bogotá"/>
    <d v="2019-12-31T09:51:44"/>
    <x v="7"/>
    <x v="0"/>
  </r>
  <r>
    <x v="7"/>
    <x v="1"/>
    <x v="1"/>
    <x v="6"/>
    <x v="6"/>
    <x v="15"/>
    <x v="15"/>
    <n v="8"/>
    <s v="Número"/>
    <n v="10"/>
    <s v="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_x000a__x000d__x000a_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
    <d v="2019-12-31T09:56:24"/>
    <x v="8"/>
    <x v="0"/>
  </r>
  <r>
    <x v="5"/>
    <x v="1"/>
    <x v="1"/>
    <x v="6"/>
    <x v="6"/>
    <x v="16"/>
    <x v="16"/>
    <n v="1"/>
    <s v="Número"/>
    <n v="0"/>
    <s v="En el mes de mayo se realizará el lanzamiento de la convocatoria de la fase II del programa nacional de estimulos que incluye 2 Becas para la públicación de obra de autoras negras, afrocolombianas, raizales y/o palenqueras. _x000d__x000a_Se tiene previsto que se otorguen estos estimulos en el mes de octubre del 2019._x000d__x000a__x000d__x000a_La convocatoria cerró el 5 de julio del 2019, se presentaron y los resultados que se publicaran el 25 de octubre del 2019. Cada estímulo tiene una cuantía de $12.000.000._x000d__x000a__x000d__x000a_De acuerdo al reporte de Literatura: &quot;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_x000a__x000d__x000a_El Ministerio cumplió con ofertar las 2 Becas a través del programa Nacional de Estimulos; sinembargo, las obras obras presentadas no cumplieron con los requisitos y criterios del jurado."/>
    <d v="2019-12-31T11:56:31"/>
    <x v="4"/>
    <x v="0"/>
  </r>
  <r>
    <x v="3"/>
    <x v="1"/>
    <x v="1"/>
    <x v="7"/>
    <x v="7"/>
    <x v="17"/>
    <x v="17"/>
    <n v="3"/>
    <s v="Número"/>
    <n v="7"/>
    <s v="Se concertó la siguiente agenda creativa regional:_x000d__x000a_- Cauca, Popayán (Acuerdo de Voluntades firmado en diciembre)._x000d__x000a_En total se logran concertar 7 agendas creativas naranja en el país durante el 2019:_x000d__x000a_- Cesar (acuerdo de voluntades firmado en Julio)_x000d__x000a_- Bogotá (acuerdo de voluntades firmado el 16 de agosto)_x000d__x000a_- Nariño (acuerdo de voluntades firmado el 21 de agosto)_x000d__x000a_- Barranquilla (acuerdo de voluntades firmado el 20 de septiembre)_x000d__x000a_- Cali_x000d__x000a_- Ibagué (acuerdo de voluntades firmado en noviembre)_x000d__x000a__x000d__x000a_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
    <d v="2019-12-31T15:28:54"/>
    <x v="9"/>
    <x v="1"/>
  </r>
  <r>
    <x v="3"/>
    <x v="1"/>
    <x v="1"/>
    <x v="7"/>
    <x v="7"/>
    <x v="18"/>
    <x v="18"/>
    <n v="1"/>
    <s v="Número"/>
    <n v="4"/>
    <s v="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_x000a__x000d__x000a_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_x000a__x000d__x000a_El aumento en la meta corresponde principalmente a la responsabilidad que tuvieron las administraciones regionales pasadas a la hora de determinar la implementación de las ADN y firmar los decretos de delimitación de las mismas, antes de terminar el proceso de gobierno."/>
    <d v="2019-12-31T15:28:07"/>
    <x v="3"/>
    <x v="1"/>
  </r>
  <r>
    <x v="0"/>
    <x v="2"/>
    <x v="2"/>
    <x v="8"/>
    <x v="8"/>
    <x v="19"/>
    <x v="19"/>
    <n v="16"/>
    <s v="Número"/>
    <n v="16"/>
    <s v="Desde el proyecto de Fortalecimiento de Capital Humano se aplicó la ruta metodológica que permitió el  diseño de cualificaciones para las tres categorías de la economía naranja así: _x000d__x000a_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_x000a_Categoría  2 Industrias Creativas: _x000d__x000a_14.Estudios literarios, 15. Animación y promoción a la lectura, 16. Camarografo (Análisis Funcional)_x000d__x000a_Categoría  3 Creaciones funcionales: Se adelanto la etapa A: Caracterización y  B Análisis de Brechas  de Capital Humano, se continuara con la etapa D  en 2020"/>
    <d v="2019-12-31T16:26:31"/>
    <x v="2"/>
    <x v="0"/>
  </r>
  <r>
    <x v="1"/>
    <x v="2"/>
    <x v="2"/>
    <x v="8"/>
    <x v="8"/>
    <x v="20"/>
    <x v="20"/>
    <n v="4251"/>
    <s v="Número"/>
    <n v="4664"/>
    <s v="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_x000a_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_x000a_"/>
    <d v="2019-12-31T13:50:28"/>
    <x v="10"/>
    <x v="1"/>
  </r>
  <r>
    <x v="1"/>
    <x v="2"/>
    <x v="2"/>
    <x v="8"/>
    <x v="8"/>
    <x v="21"/>
    <x v="21"/>
    <n v="176272"/>
    <s v="Número"/>
    <n v="187566"/>
    <s v="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_x000a__x000d__x000a_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
    <d v="2019-12-31T16:09:53"/>
    <x v="11"/>
    <x v="0"/>
  </r>
  <r>
    <x v="8"/>
    <x v="2"/>
    <x v="2"/>
    <x v="8"/>
    <x v="8"/>
    <x v="22"/>
    <x v="22"/>
    <n v="4"/>
    <s v="Número"/>
    <n v="16"/>
    <s v="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_x000a_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_x000a_"/>
    <d v="2019-12-31T16:06:30"/>
    <x v="3"/>
    <x v="0"/>
  </r>
  <r>
    <x v="9"/>
    <x v="2"/>
    <x v="2"/>
    <x v="8"/>
    <x v="8"/>
    <x v="23"/>
    <x v="23"/>
    <n v="10"/>
    <s v="Número"/>
    <n v="10"/>
    <s v="_x000d__x000a_A la fecha se ha fortalecido  1 colectivo de Comunicación en Montes de María -Encuentro de Comunicación realizado el   donde se intercambiaron experiencias y se fortalecieron los procesos de comunicación_x000d__x000a_ &quot;Colectivo de Comunicación Monte de María Linea 21&quot;_x000d__x000a__x000d__x000a_Los ganadores  de la  primera fase de la Convocatoria &quot;Becas de Comunicación y Territorio&quot;   fuerón los siguientes colectivos de comunciación:_x000d__x000a__x000d__x000a_2. Resguardo Indígena Páez de Corinto_x000d__x000a_3. Resguardo Indígena Arhuaco de la Sierra Nevada_x000d__x000a_4.Cabildo Indígena de Pastás_x000d__x000a_5. Asociación Agropecuaria Vereda de Chapacual_x000d__x000a_6. Asociación Campesina de Inzá Tierradentro_x000d__x000a_7. Asociación Agrocomunitaria el Porvenir_x000d__x000a_8. Asociación de Comunicadores de Nuquí &quot; Colectivo EN PUJA&quot;_x000d__x000a_9. Asociación de Mujeres Afrodescendientes del Norte del Cauca ASOM_x000d__x000a_10. Colectivo de Comunicaciones Narradoras y Narradores de la Memoria Kucha Suto de San Basilio de Palenque_x000d__x000a__x000d__x000a_La Dirección de Comunicaciones cumplió con el fortalecimiento de los 10 colectivos a través  de asistencia técnica, apoyo a la formación y apoyo a la producción de contenidos mediáticos propios. "/>
    <d v="2019-12-31T16:09:11"/>
    <x v="2"/>
    <x v="0"/>
  </r>
  <r>
    <x v="5"/>
    <x v="2"/>
    <x v="2"/>
    <x v="8"/>
    <x v="8"/>
    <x v="24"/>
    <x v="24"/>
    <n v="1"/>
    <s v="Número"/>
    <n v="1"/>
    <s v="El avance cualitativo corresponde al diseño de la estrategia del Programa Mujeres Afro, que según establecido en la ficha tecnica corresponde al 10%_x000d__x000a__x000d__x000a_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_x000a__x000d__x000a_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_x000a__x000d__x000a_El 02 de noviembre se cumplió con el 100% del proceso de formación piloto de Narrativas Afrocomunitarias en Buenaventura. _x000d__x000a__x000d__x000a__x000d__x000a_El 06 de diciembre se realizó la claúsura del piloto de formación en Buenaventura. "/>
    <d v="2019-12-31T11:46:54"/>
    <x v="2"/>
    <x v="0"/>
  </r>
  <r>
    <x v="9"/>
    <x v="2"/>
    <x v="2"/>
    <x v="9"/>
    <x v="9"/>
    <x v="25"/>
    <x v="25"/>
    <n v="250"/>
    <s v="Número"/>
    <n v="256"/>
    <s v="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_x000a__x000d__x000a__x000d__x000a_"/>
    <d v="2019-12-31T15:17:48"/>
    <x v="12"/>
    <x v="1"/>
  </r>
  <r>
    <x v="10"/>
    <x v="2"/>
    <x v="2"/>
    <x v="9"/>
    <x v="9"/>
    <x v="26"/>
    <x v="26"/>
    <n v="80"/>
    <s v="Número"/>
    <n v="104"/>
    <s v="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
    <d v="2019-12-31T16:12:29"/>
    <x v="13"/>
    <x v="0"/>
  </r>
  <r>
    <x v="11"/>
    <x v="2"/>
    <x v="2"/>
    <x v="9"/>
    <x v="9"/>
    <x v="27"/>
    <x v="27"/>
    <n v="230"/>
    <s v="Número"/>
    <n v="263"/>
    <s v="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_x000a_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_x000a_El sobre cumplimiento de 33 funciones adicionales a las proyectadas se da gracias a la gestión con el sector privado para producir o coproducir funciones adicionales en la vigencia 2019, con el fin de obtener un desempeño sobresaliente."/>
    <d v="2019-12-30T15:51:34"/>
    <x v="14"/>
    <x v="0"/>
  </r>
  <r>
    <x v="8"/>
    <x v="2"/>
    <x v="2"/>
    <x v="10"/>
    <x v="10"/>
    <x v="28"/>
    <x v="28"/>
    <n v="2000000"/>
    <s v="Número"/>
    <n v="2211031"/>
    <s v="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
    <d v="2019-12-31T18:13:38"/>
    <x v="15"/>
    <x v="0"/>
  </r>
  <r>
    <x v="12"/>
    <x v="2"/>
    <x v="2"/>
    <x v="11"/>
    <x v="11"/>
    <x v="29"/>
    <x v="29"/>
    <n v="0"/>
    <s v="Número"/>
    <n v="0"/>
    <s v="La Meta esta proyectada para el 2020, por lo cual no se reporta avance. _x000d__x000a__x000d__x000a_La fuente de verificación de este indicador es la Encuesta de Consumo Cultural y los reportes se realizarán de acuerdo con el cronograma estadístico del DANE en 2020 y 2022. "/>
    <d v="2019-12-31T10:45:03"/>
    <x v="0"/>
    <x v="0"/>
  </r>
  <r>
    <x v="12"/>
    <x v="2"/>
    <x v="2"/>
    <x v="11"/>
    <x v="11"/>
    <x v="30"/>
    <x v="30"/>
    <n v="0"/>
    <s v="Número"/>
    <n v="0"/>
    <s v="La Meta esta proyectada para el 2020, por lo cual no se reporta avance. _x000d__x000a__x000d__x000a_La fuente de verificación de este indicador es la Encuesta de Consumo Cultural y los reportes se realizarán de acuerdo con el cronograma estadístico del DANE en 2020 y 2022. "/>
    <d v="2019-12-31T10:47:49"/>
    <x v="0"/>
    <x v="0"/>
  </r>
  <r>
    <x v="12"/>
    <x v="2"/>
    <x v="2"/>
    <x v="11"/>
    <x v="11"/>
    <x v="31"/>
    <x v="31"/>
    <n v="2800"/>
    <s v="Número"/>
    <n v="2800"/>
    <s v="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_x000a_Cumpliendo con el indicador en un 100%."/>
    <d v="2019-11-30T10:49:36"/>
    <x v="2"/>
    <x v="1"/>
  </r>
  <r>
    <x v="1"/>
    <x v="2"/>
    <x v="2"/>
    <x v="11"/>
    <x v="11"/>
    <x v="32"/>
    <x v="32"/>
    <n v="750000"/>
    <s v="Número"/>
    <n v="1700038"/>
    <s v="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_x000a_A la fecha se encuentran alojados y al aire 875 contenidos en MaguaRED y 686 en Maguaré.  "/>
    <d v="2019-11-30T10:58:51"/>
    <x v="16"/>
    <x v="0"/>
  </r>
  <r>
    <x v="12"/>
    <x v="2"/>
    <x v="2"/>
    <x v="11"/>
    <x v="11"/>
    <x v="33"/>
    <x v="33"/>
    <n v="543"/>
    <s v="Número"/>
    <n v="543"/>
    <s v="Se ha dado cumplimiento del 100% a la meta proyectada. _x000d__x000a__x000d__x000a_Se llevaron a cabo 543 asistencias técnicas y 6 adicionales por requerimiento de las regiones, para un acumulado de 549 equivalente al 101,1%. _x000d__x000a_"/>
    <d v="2019-12-31T11:03:38"/>
    <x v="2"/>
    <x v="0"/>
  </r>
  <r>
    <x v="3"/>
    <x v="3"/>
    <x v="3"/>
    <x v="12"/>
    <x v="12"/>
    <x v="34"/>
    <x v="34"/>
    <n v="3"/>
    <s v="Número"/>
    <n v="2"/>
    <s v="1. Desde el Viceministerio de la Creatividad y la Economía Naranja se realizó seguimiento a los proyectos presentados por la Fundación Batuta y a escuela de música EMMAT en el marco de la Resolución 1933-2019 Línea Reactiva de FINDETER._x000d__x000a__x000d__x000a_Y se enviaron los conceptos técnicos favorables correspondientes a la aprobación de dichos proyectos._x000d__x000a_2. Se realizó seguimiento al Viceministerio de Fomento Regional y Patrimonio para la validación y entrega de los prototipos que serán incluidos en el módulo de la Línea Reactiva de FINDETER en el dominio www.economianaranja.gov.co_x000d__x000a__x000d__x000a_Con lo anterior se establecen 2 principales mecanismos de financiación diseñados y puestos en funcionamiento para la vigencia 2019: _x000d__x000a__x000d__x000a_2. Línea Reactiva de Findeter_x000d__x000a_3. Diseño y puesta en marcha de la segunda fase del Programa Nacional de Estímulos (Capítulo Naranja)"/>
    <d v="2019-12-31T15:29:33"/>
    <x v="17"/>
    <x v="0"/>
  </r>
  <r>
    <x v="13"/>
    <x v="3"/>
    <x v="3"/>
    <x v="13"/>
    <x v="13"/>
    <x v="35"/>
    <x v="35"/>
    <n v="10000000000"/>
    <s v="Número"/>
    <n v="11359904293"/>
    <s v="Nov. Se han aprobado $11,359,9, mill. de Gestión de Recursos de Cooperación, los cuales representan el 111,3% de la meta anual de 2019 ( $10,000 mill.) siendo los más representativos los aportes de AECID para formación en  Cocina de la Escuela Taller de Pasto por $525,1 mill."/>
    <d v="2019-11-30T11:53:28"/>
    <x v="18"/>
    <x v="0"/>
  </r>
  <r>
    <x v="6"/>
    <x v="3"/>
    <x v="3"/>
    <x v="13"/>
    <x v="13"/>
    <x v="36"/>
    <x v="36"/>
    <n v="70"/>
    <s v="Número"/>
    <n v="86"/>
    <s v="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
    <d v="2019-12-31T13:13:22"/>
    <x v="19"/>
    <x v="0"/>
  </r>
  <r>
    <x v="1"/>
    <x v="4"/>
    <x v="4"/>
    <x v="14"/>
    <x v="14"/>
    <x v="37"/>
    <x v="37"/>
    <n v="1"/>
    <s v="Número"/>
    <n v="1"/>
    <s v="Se presentan los siguinetes avances en el reporte del indicador:_x000d__x000a_* Se identificaron las infraestructuras para la circulación de prácticas artísticas y culturales a través de una encuesta virtual a los agentes enviada a los agentes de danza, teatro y circo._x000d__x000a_ * Se consolidó la información de escenarios de teatro y circo obtenida a través de los programas nacionales de Salas Concertadas y Salas de Danza. _x000d__x000a_"/>
    <d v="2019-12-31T09:44:43"/>
    <x v="2"/>
    <x v="0"/>
  </r>
  <r>
    <x v="5"/>
    <x v="4"/>
    <x v="4"/>
    <x v="14"/>
    <x v="14"/>
    <x v="38"/>
    <x v="38"/>
    <n v="10"/>
    <s v="Número"/>
    <n v="10"/>
    <s v="Con corte al 31 de diciembre las narradoras han participado en 10 circuitos._x000d__x000a__x000d__x000a_"/>
    <d v="2019-12-31T11:53:56"/>
    <x v="2"/>
    <x v="0"/>
  </r>
  <r>
    <x v="1"/>
    <x v="4"/>
    <x v="4"/>
    <x v="14"/>
    <x v="14"/>
    <x v="39"/>
    <x v="39"/>
    <n v="100"/>
    <s v="Número"/>
    <n v="100"/>
    <s v="El sábado 14 de septiembre en la ciudad de Bogotá, se dio apertura al 45SNA en la Galería Santa Fe. El evento que se realizará hasta el 4 de noviembre presenta a 166 artistas, en 11 sedes.  _x000d__x000a__x000d__x000a_https://www.periodicoarteria.com/SNA/Inauguran-Salon-Nacional-de-Artistas "/>
    <d v="2019-12-31T09:45:06"/>
    <x v="2"/>
    <x v="0"/>
  </r>
  <r>
    <x v="14"/>
    <x v="4"/>
    <x v="4"/>
    <x v="15"/>
    <x v="15"/>
    <x v="40"/>
    <x v="40"/>
    <n v="81"/>
    <s v="Número"/>
    <n v="81"/>
    <s v="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
    <d v="2019-11-30T15:33:05"/>
    <x v="2"/>
    <x v="1"/>
  </r>
  <r>
    <x v="15"/>
    <x v="4"/>
    <x v="4"/>
    <x v="15"/>
    <x v="15"/>
    <x v="41"/>
    <x v="41"/>
    <n v="0"/>
    <s v="Número"/>
    <n v="0"/>
    <s v="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
    <d v="2019-07-08T11:35:06"/>
    <x v="0"/>
    <x v="0"/>
  </r>
  <r>
    <x v="15"/>
    <x v="4"/>
    <x v="4"/>
    <x v="15"/>
    <x v="15"/>
    <x v="42"/>
    <x v="42"/>
    <n v="82"/>
    <s v="Número"/>
    <n v="82"/>
    <s v="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
    <d v="2019-07-08T11:43:11"/>
    <x v="2"/>
    <x v="0"/>
  </r>
  <r>
    <x v="5"/>
    <x v="4"/>
    <x v="4"/>
    <x v="15"/>
    <x v="15"/>
    <x v="43"/>
    <x v="43"/>
    <n v="0"/>
    <s v="Número"/>
    <m/>
    <m/>
    <m/>
    <x v="0"/>
    <x v="0"/>
  </r>
  <r>
    <x v="0"/>
    <x v="5"/>
    <x v="5"/>
    <x v="16"/>
    <x v="16"/>
    <x v="44"/>
    <x v="44"/>
    <n v="6"/>
    <s v="Número"/>
    <n v="6"/>
    <s v="Para el 2019 se cumplió la meta establecida con la postulación de Los conocimientos tradicionales asociados al Barniz de Pasto, Mopa-Mopa (CUAL) cuya decisión de inscripción la tomará la UNESCO en el 2021."/>
    <d v="2019-12-31T15:49:29"/>
    <x v="2"/>
    <x v="1"/>
  </r>
  <r>
    <x v="0"/>
    <x v="5"/>
    <x v="5"/>
    <x v="16"/>
    <x v="16"/>
    <x v="45"/>
    <x v="45"/>
    <n v="1145"/>
    <s v="Número"/>
    <n v="1145"/>
    <s v="A la fecha se han inscrito en la lista representativa  las siguientes manifestaciones y bienes:_x000d__x000a_1. Los conocimientos tradicionales asociados al Barniz de Pasto, Mopa-Mopa.  2. Los Saberes y tradiciones asociadas al Viche - Biche del Pacifico.  _x000d__x000a_3. PES de la manifestación de la Semana Santa de Ciénaga de Oro, Córdoba 4. La pesca artesanal en el río Magdalena.- _x000d__x000a__x000d__x000a_A la fecha se cumple la meta con los  4 Bienes y manifestaciones inscritos en las Listas Representativas de Patrimonio Cultural Inmaterial y de Bienes de Interés Cultural (Unesco y Nacional)."/>
    <d v="2019-12-31T15:50:53"/>
    <x v="2"/>
    <x v="1"/>
  </r>
  <r>
    <x v="1"/>
    <x v="5"/>
    <x v="5"/>
    <x v="16"/>
    <x v="16"/>
    <x v="46"/>
    <x v="46"/>
    <n v="2"/>
    <s v="Número"/>
    <n v="2"/>
    <s v="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
    <d v="2019-12-31T10:16:36"/>
    <x v="2"/>
    <x v="1"/>
  </r>
  <r>
    <x v="15"/>
    <x v="5"/>
    <x v="5"/>
    <x v="17"/>
    <x v="17"/>
    <x v="47"/>
    <x v="47"/>
    <n v="12"/>
    <s v="Número"/>
    <n v="12"/>
    <s v="El avance en el Sistema Integrado de Conservación y Restauración (SICRE) se continua realizó en todos los Museos del Ministerio de Cultura de manera permanente para mantener adecuadamente el patrimonio colombiano."/>
    <d v="2019-07-08T11:45:43"/>
    <x v="2"/>
    <x v="0"/>
  </r>
  <r>
    <x v="5"/>
    <x v="5"/>
    <x v="5"/>
    <x v="18"/>
    <x v="18"/>
    <x v="48"/>
    <x v="48"/>
    <n v="100"/>
    <s v="Número"/>
    <n v="100"/>
    <s v="Al cierre de la vigencia 2019 se formularon y ejecutaron la totalidad de los eventos conmemorativos al bicentenario. "/>
    <d v="2019-12-31T17:27:30"/>
    <x v="2"/>
    <x v="0"/>
  </r>
  <r>
    <x v="1"/>
    <x v="5"/>
    <x v="5"/>
    <x v="18"/>
    <x v="18"/>
    <x v="49"/>
    <x v="49"/>
    <n v="800000"/>
    <s v="Número"/>
    <n v="800000"/>
    <s v="Se entregaron 800.000 ejemplares de los dos títulos de &quot;Historias de la historia de Colombia&quot;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
    <d v="2019-12-31T10:18:19"/>
    <x v="2"/>
    <x v="0"/>
  </r>
  <r>
    <x v="0"/>
    <x v="5"/>
    <x v="5"/>
    <x v="19"/>
    <x v="19"/>
    <x v="50"/>
    <x v="50"/>
    <n v="11"/>
    <s v="Número"/>
    <n v="11"/>
    <s v="Se creó la escuela taller en villa del rosario y se formuló el proceso de formacion en jardineria con el apoyo de la escuela talle de cali. _x000d__x000a__x000d__x000a_Con esta creación se cumple la meta establecida para el 2019."/>
    <d v="2019-12-31T15:42:05"/>
    <x v="2"/>
    <x v="0"/>
  </r>
  <r>
    <x v="0"/>
    <x v="5"/>
    <x v="5"/>
    <x v="19"/>
    <x v="19"/>
    <x v="51"/>
    <x v="51"/>
    <n v="21"/>
    <s v="Número"/>
    <n v="21"/>
    <s v="En el 2019 se implementaron los  21 talleres escuela asi:_x000d__x000a_1.Taller Escuela en Lutheria en Carmelo- Choco_x000d__x000a_2.Taller Escuela en madera jose felix en Quibdo- Choco _x000d__x000a_3.Taller Escuela en Cantos de llano - Arauca _x000d__x000a_4.Taller Escuela Cantos de llano - Meta _x000d__x000a_5.Taller Escuela en carpinteria en Tunja_x000d__x000a_6.Taller Escuela en linotipía  en Tunja_x000d__x000a_7.Taller Escuela en tipos de madera en Tunja  _x000d__x000a_8.Taller Escuela en cestería en Puerto Nariño- Amazonas _x000d__x000a_9.Taller Escuela en ebanisteria en Puerto Nariño-Amazonas. _x000d__x000a_10.Taller Escuela en atarrayas tejidas a mano en la montañita en caqueta. _x000d__x000a_11.Taller Escuela en producción grafica  en Cali- valle del Cauca. _x000d__x000a_12.Taller Escuela en Violines Caucanos en Patia- Cauca. _x000d__x000a_13.Taller Escuela en marimba de chonta en Guapi  Cauca.  _x000d__x000a_14.Taller Escuela en viche  en Tumaco. _x000d__x000a_15.Taller Escuela en tejido telar vertical  en san Jacinto Bolivar _x000d__x000a_Se implementaron  seis (6) talleres escuela en oficios tradicionales en Guapi, Timbiqui, Lopez de Micay,Villa Garzon,  Puerto Asis,Tumaco"/>
    <d v="2019-12-31T15:44:02"/>
    <x v="2"/>
    <x v="1"/>
  </r>
  <r>
    <x v="0"/>
    <x v="5"/>
    <x v="5"/>
    <x v="20"/>
    <x v="20"/>
    <x v="52"/>
    <x v="52"/>
    <n v="55"/>
    <s v="Número"/>
    <n v="55"/>
    <s v="El 7 de noviembre se presentó ante Consejo Nacional de Patrimonio Cultural, el Plan Especial de Manejo y Protección - PEMP de Concepción en Antioquia, el cual tuvo concepto favorable. Actualmente, se encuentra en elaboración el borrador de la resolución de aprobación._x000d__x000a__x000d__x000a_El 6 de diciembre se presentó ante el Consejo Nacional de Patrimonio Cultural el PEMP de Mongui en Boyacá, el cual tuvo concepto favorable. Actualmente, se encuentra en elaboración el borrador de la resolución de aprobación. _x000d__x000a__x000d__x000a_Cumpliendo así con la meta establecida para la vigencia."/>
    <d v="2019-12-31T15:55:23"/>
    <x v="2"/>
    <x v="1"/>
  </r>
  <r>
    <x v="0"/>
    <x v="5"/>
    <x v="5"/>
    <x v="20"/>
    <x v="20"/>
    <x v="53"/>
    <x v="53"/>
    <n v="67"/>
    <s v="Número"/>
    <n v="67"/>
    <s v="En la vigencia 2019 se intervinieron 6 obras las cuales se relacionan a continuación:_x000d__x000a_1. Intervención de la Hacienda Cañas Gordas (100%) _x000d__x000a_2. Intervención al Monumento Los Lanceros de Rondón Pantano de Vargas, Paipa Boyacá (100%)._x000d__x000a_3. Restauración de los monumentos del Puente de Boyacá: El Obelisco y el Monumento al Libertador (100%) _x000d__x000a_4. Restauración de la capilla de Nuestra Señora de las Mercedes en el Centro Histórico de Salamina Caldas (100%)._x000d__x000a_5. Casa Eduardo Santos, Tunja Boyacá (100%)._x000d__x000a_6. Restauración integral de las ruinas del inmueble ubicado en la carrera 7 n°. 6B-30 /fragmentos (100%)._x000d__x000a_Cumpliendo así con la meta establecida para la vigencia."/>
    <d v="2019-12-31T15:57:14"/>
    <x v="2"/>
    <x v="1"/>
  </r>
  <r>
    <x v="12"/>
    <x v="6"/>
    <x v="6"/>
    <x v="21"/>
    <x v="21"/>
    <x v="54"/>
    <x v="54"/>
    <n v="150"/>
    <s v="Número"/>
    <n v="150"/>
    <s v="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_x000a_Cumpliendo con el indicador en un 100%."/>
    <d v="2019-12-31T11:12:31"/>
    <x v="2"/>
    <x v="1"/>
  </r>
  <r>
    <x v="15"/>
    <x v="6"/>
    <x v="6"/>
    <x v="21"/>
    <x v="21"/>
    <x v="55"/>
    <x v="55"/>
    <n v="8"/>
    <s v="Número"/>
    <n v="8"/>
    <s v="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_x000a_Por otra parte se acordó con las bibliotecas públicas de Susa y  Baranoa la utilización de la exposición, la sala y la maleta viajera a partir de noviembre hasta el año 2020."/>
    <d v="2019-07-08T11:48:18"/>
    <x v="2"/>
    <x v="1"/>
  </r>
  <r>
    <x v="16"/>
    <x v="6"/>
    <x v="6"/>
    <x v="22"/>
    <x v="22"/>
    <x v="56"/>
    <x v="56"/>
    <n v="4350"/>
    <s v="Número"/>
    <n v="4350"/>
    <s v="Con corte a Diciembre 31 de 2019, se apoyaron a través del PNCC 4.350 proyectos y actividades culturales. De los 4.350 proyectos y actividades culturales:_x000d__x000a_* 2.138 se apoyaron mediante convocatoria pública por las siguientes líneas de acción: _x000d__x000a_L1 Leer es mi cuento, 72 proyectos; _x000d__x000a_L2 Actividades artísticas y culturales de duración limitada, 773 proyectos;_x000d__x000a_L3 Fortalecimiento de espacios culturales, 205 proyectos;_x000d__x000a_L4 Programas de formación artística y cultural, 742 proyectos; _x000d__x000a_L5 Emprendimiento cultural, 53 proyectos;_x000d__x000a_L6 Circulación artística a escala nacional, 72 proyectos; _x000d__x000a_L7 Fortalecimiento cultural a contextos poblacionales específicos, 175 proyectos y,_x000d__x000a_L8 Igualdad de oportunidades culturales para la población en situación de discapacidad, 46 proyectos._x000d__x000a_* 100 Salas concertadas_x000d__x000a_* y 62 proyectos y actividades artísticas, en: Ant. 9, Atlan. 1, San Andrés 1,  Btá. 14, Bol. 3, Cal. 2, Cau. 1, Cho. 2, Cund. 3, Huila 4, Internal. 1, Nal. 7, Nariño 1, Nte. Sant. 1, Sant. 2, Tol. 1 y Valle 9._x000d__x000a_* 2.050 corresponden a la línea base del indicador."/>
    <d v="2019-12-31T14:50:28"/>
    <x v="2"/>
    <x v="1"/>
  </r>
  <r>
    <x v="16"/>
    <x v="6"/>
    <x v="6"/>
    <x v="22"/>
    <x v="22"/>
    <x v="57"/>
    <x v="57"/>
    <n v="20"/>
    <s v="Número"/>
    <n v="20"/>
    <s v="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_x000a__x000d__x000a_Dirección de Artes: 316_x000d__x000a_Dirección de Cinematografía: 10_x000d__x000a_Dirección de Patrimonio: 13_x000d__x000a_Dirección de Poblaciones: 13_x000d__x000a_Dirección de Comunicaciones: 12_x000d__x000a_Dirección de Fomento Regional: 59_x000d__x000a_Museo Nacional: 5_x000d__x000a__x000d__x000a_Para un total de: 428"/>
    <d v="2019-12-31T15:04:30"/>
    <x v="2"/>
    <x v="0"/>
  </r>
  <r>
    <x v="17"/>
    <x v="6"/>
    <x v="6"/>
    <x v="22"/>
    <x v="22"/>
    <x v="58"/>
    <x v="58"/>
    <n v="1945"/>
    <s v="Número"/>
    <n v="1801"/>
    <s v="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_x000a_Dado que hubo convocatorias declaradas desiertas, por ausencia de proponentes, por incumplimiento de requisitos y la no delegación de ganadores suplentes; no fue posible cumplir con la meta establecida para el año 2019, quedando pendiente por otorgar 144 estímulos (meta rezagada)."/>
    <d v="2019-12-31T11:46:03"/>
    <x v="20"/>
    <x v="1"/>
  </r>
  <r>
    <x v="17"/>
    <x v="6"/>
    <x v="6"/>
    <x v="22"/>
    <x v="22"/>
    <x v="59"/>
    <x v="59"/>
    <n v="100"/>
    <s v="Número"/>
    <n v="102"/>
    <s v="Al cierre de la vigencia 2019, el número de estímulos otorgados por el PNE, priorizados con seguimiento fue de 102."/>
    <d v="2019-12-31T11:47:12"/>
    <x v="21"/>
    <x v="0"/>
  </r>
  <r>
    <x v="0"/>
    <x v="6"/>
    <x v="6"/>
    <x v="23"/>
    <x v="23"/>
    <x v="60"/>
    <x v="60"/>
    <n v="1"/>
    <s v="Número"/>
    <n v="1"/>
    <s v="Para el 2019, se creó la escuela taller naranja y va a estar ubicada en cartagena bolívar quien se encuentra adelantando los procedimientos para la comercializacion con las demas escuelas taller._x000d__x000a_Con esta creación se cumple la meta establecida para el 2019"/>
    <d v="2019-12-31T16:00:49"/>
    <x v="2"/>
    <x v="0"/>
  </r>
  <r>
    <x v="0"/>
    <x v="6"/>
    <x v="6"/>
    <x v="23"/>
    <x v="23"/>
    <x v="61"/>
    <x v="61"/>
    <n v="1"/>
    <s v="Número"/>
    <n v="1"/>
    <s v="En el marco del mes de diciembre se realizaron las siguientes actividades: _x000d__x000a__x000d__x000a_-   En el Baluarte de San José se desarrollaron talleres para los aprendices de cocinas de la Escuela Taller, con chefs invitados sobre cocina internacional, y con matronas sobre cocina tradicional. _x000d__x000a__x000d__x000a_Con el desarrollo de la unidad de negocio de cocinas tradicionales internacionales en el baluarte de san jose, se cumple con la meta establecida para el 2019."/>
    <d v="2019-12-31T16:04:00"/>
    <x v="2"/>
    <x v="0"/>
  </r>
  <r>
    <x v="3"/>
    <x v="6"/>
    <x v="6"/>
    <x v="23"/>
    <x v="23"/>
    <x v="62"/>
    <x v="62"/>
    <n v="60"/>
    <s v="Número"/>
    <n v="60"/>
    <s v="El 23 de diciembre finalizan las actividades relacionadas con el convenio 2981-19 con la Corporación Interactuar y se entregan los siguientes productos:_x000d__x000a_- Programa para el fortalecimiento de habilidades gerenciales de emprendedores culturales diseñado_x000d__x000a_- Caracterización de los emprendedores participantes en la implementación del programa._x000d__x000a_-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_x000a_-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_x000a__x000d__x000a_Con lo anterior se realiza la liquidación del convenio beneficiando a un total de 60 participantes en materia de asistencia técnica"/>
    <d v="2019-12-31T15:49:15"/>
    <x v="2"/>
    <x v="0"/>
  </r>
  <r>
    <x v="3"/>
    <x v="6"/>
    <x v="6"/>
    <x v="23"/>
    <x v="23"/>
    <x v="63"/>
    <x v="63"/>
    <n v="50"/>
    <s v="Número"/>
    <n v="373"/>
    <s v=" A 31 de octubre se crearon 498 usuarios en la plataforma economianaranja.gov.co, de los cuales 339 enviaron la _x000d__x000a_1. A 31 de octubre se crearon 498 usuarios en la plataforma www.,economianaranja.gov.co, de los cuales 339 enviaron la documentación necesaria para aplicar al beneficio de rentas exentas por siete años. A 24 de diciembre se evaluaron 339 proyectos. _x000d__x000a_Hasta el momento, 24/12/2019, se han atendido las siguientes solicitudes con relación al Beneficio de Rentas Exentas:_x000d__x000a_en info-economianaranja.gov.co:  10 consultas_x000d__x000a_Vía telefónica: 250_x000d__x000a_PQR: 0_x000d__x000a_Presencial: 2_x000d__x000a__x000d__x000a_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_x000a__x000d__x000a_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_x000a__x000d__x000a_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
    <d v="2019-12-31T15:49:25"/>
    <x v="22"/>
    <x v="0"/>
  </r>
  <r>
    <x v="18"/>
    <x v="7"/>
    <x v="7"/>
    <x v="24"/>
    <x v="24"/>
    <x v="64"/>
    <x v="64"/>
    <n v="60"/>
    <s v="Número"/>
    <n v="60"/>
    <s v="Se realizo un diagnostico por cada Subsistemas para ver su avance con respectos a las normas que los rigen encontrando el siguiente estado:_x000d__x000a_•_x0009_Sistema de Gestión de Calidad ISO 9001:2015: 100%_x000d__x000a_•_x0009_Sistema de Gestión Ambiental ISO 14001:2015: 74%_x000d__x000a_•_x0009_Sistema de Gestión Seguridad de la Información ISO 27001:2013: 57% Controles: 47%_x000d__x000a_•_x0009_Sistema de Gestión Salud y Seguridad en el Trabajo Dec.1072 Resol. 0312: 85%_x000d__x000a__x000d__x000a__x000d__x000a_Con base en este esquema se estableció un plan  de integración el cual se encuentra en un 60% de ejecución de acuerdo con los diagnósticos de cada subsistema y las actividades planificadas para cada uno de los mismos a 31 de diciembre de 2019._x000d__x000a__x000d__x000a__x000d__x000a_"/>
    <d v="2019-12-31T18:36:26"/>
    <x v="2"/>
    <x v="0"/>
  </r>
  <r>
    <x v="18"/>
    <x v="7"/>
    <x v="7"/>
    <x v="25"/>
    <x v="25"/>
    <x v="65"/>
    <x v="65"/>
    <n v="43"/>
    <s v="Número"/>
    <n v="43"/>
    <s v="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_x000a__x000d__x000a_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_x000a_"/>
    <d v="2019-12-31T18:38:12"/>
    <x v="2"/>
    <x v="0"/>
  </r>
  <r>
    <x v="19"/>
    <x v="7"/>
    <x v="7"/>
    <x v="26"/>
    <x v="26"/>
    <x v="66"/>
    <x v="66"/>
    <n v="100"/>
    <s v="Número"/>
    <n v="99"/>
    <s v="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
    <d v="2019-10-22T15:21:56"/>
    <x v="23"/>
    <x v="0"/>
  </r>
  <r>
    <x v="20"/>
    <x v="7"/>
    <x v="7"/>
    <x v="27"/>
    <x v="27"/>
    <x v="67"/>
    <x v="67"/>
    <n v="91"/>
    <s v="Porcentaje"/>
    <n v="91"/>
    <s v="El Ministerio cuenta con los equipos apropiados para realizar sus actividades "/>
    <d v="2019-11-05T16:42:35"/>
    <x v="2"/>
    <x v="0"/>
  </r>
  <r>
    <x v="4"/>
    <x v="7"/>
    <x v="7"/>
    <x v="28"/>
    <x v="28"/>
    <x v="68"/>
    <x v="68"/>
    <n v="78"/>
    <s v="Porcentaje"/>
    <n v="89.66"/>
    <s v="El porcentaje corresponde a 29 decisiones de las cuales 26 han sido a favor de la entidad y 3 en contra. "/>
    <d v="2019-12-31T10:48:49"/>
    <x v="24"/>
    <x v="0"/>
  </r>
  <r>
    <x v="21"/>
    <x v="7"/>
    <x v="7"/>
    <x v="29"/>
    <x v="29"/>
    <x v="69"/>
    <x v="69"/>
    <n v="2"/>
    <s v="Número"/>
    <n v="2"/>
    <s v="El Ministerio de Cultura cuenta con con los siguientes instrumentos archivísticos actualizados y publicados en la página web de la entidad: Programa de Gestión Documental  y Banco Terminológico de Series y Subseries Documentales."/>
    <d v="2019-12-31T11:03:17"/>
    <x v="2"/>
    <x v="0"/>
  </r>
  <r>
    <x v="18"/>
    <x v="7"/>
    <x v="7"/>
    <x v="30"/>
    <x v="30"/>
    <x v="70"/>
    <x v="70"/>
    <n v="100"/>
    <s v="Número"/>
    <n v="100"/>
    <s v="Se realizo el seguimiento y monitoreo de las actividades establecidas en el Plan Anticorrupción y de Atención al ciudadano, a través del registro de los avances a 31 de diciembre de los cinco componentes de acuerdo con la evidencia suministrada por los responsables._x000d__x000a_En el seguimiento realizado se pudo evidenciar el siguiente avance en cada uno de los componentes: _x000d__x000a_1._x0009_Mapa de Riesgos de Corrupción 100%_x000d__x000a_2._x0009_Estrategias de Racionalización 58%_x000d__x000a_3._x0009_Rendición de Cuentas en 100%_x000d__x000a_4._x0009_Servicio al ciudadano en un 83% _x000d__x000a_5._x0009_Transparencia. 100%_x000d__x000a__x000d__x000a_Esta información se envió a la Oficina de Control Interno para su evaluación y publicación. _x000d__x000a_"/>
    <d v="2019-12-31T18:32:16"/>
    <x v="2"/>
    <x v="0"/>
  </r>
  <r>
    <x v="22"/>
    <x v="7"/>
    <x v="7"/>
    <x v="31"/>
    <x v="31"/>
    <x v="71"/>
    <x v="71"/>
    <n v="90"/>
    <s v="Porcentaje"/>
    <n v="94"/>
    <s v="Se ejecutaron cuarenta y siete (47) eventos de formación de los cuarenta y cinco (45) que estaban programados dentro del Plan Institucional de Capacitación para la presente vigencia. _x000d__x000a__x000d__x000a_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
    <d v="2019-12-31T16:39:27"/>
    <x v="25"/>
    <x v="0"/>
  </r>
  <r>
    <x v="22"/>
    <x v="7"/>
    <x v="7"/>
    <x v="31"/>
    <x v="31"/>
    <x v="72"/>
    <x v="72"/>
    <n v="80"/>
    <s v="Número"/>
    <n v="94"/>
    <s v="El 94% de los participantes califico en nivel alto y muy alto los procesos de formación ejecutados y evaluados a la fecha de corte."/>
    <d v="2019-12-31T16:43:17"/>
    <x v="26"/>
    <x v="0"/>
  </r>
  <r>
    <x v="23"/>
    <x v="7"/>
    <x v="7"/>
    <x v="32"/>
    <x v="32"/>
    <x v="73"/>
    <x v="73"/>
    <n v="90.8"/>
    <s v="Porcentaje"/>
    <n v="96"/>
    <s v="Se toma la información del informe de ejecución presupuestal generado en el Sistema de Información Financiera SIIF con corte a 31 de diciembre"/>
    <d v="2019-12-31T16:02:35"/>
    <x v="27"/>
    <x v="0"/>
  </r>
  <r>
    <x v="18"/>
    <x v="7"/>
    <x v="7"/>
    <x v="32"/>
    <x v="32"/>
    <x v="74"/>
    <x v="74"/>
    <n v="100"/>
    <s v="Número"/>
    <n v="100"/>
    <s v="Se realizó el 100% del seguimiento al plan, con el reportes de cierre de ejecución de las metas 2019 del Pla Estrategico institucional."/>
    <d v="2019-12-31T12:05:08"/>
    <x v="2"/>
    <x v="0"/>
  </r>
  <r>
    <x v="24"/>
    <x v="7"/>
    <x v="7"/>
    <x v="32"/>
    <x v="32"/>
    <x v="75"/>
    <x v="75"/>
    <n v="10"/>
    <s v="Porcentaje"/>
    <n v="9"/>
    <s v="El porcentaje de reducción en gastos de logística va en 2.53%, tiquetes el 5.53% y el de viáticos el 20%."/>
    <d v="2019-10-30T15:11:09"/>
    <x v="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8BFA13-74D8-4B01-B1A7-357FC7BBE1F7}" name="TablaDinámica2" cacheId="1" applyNumberFormats="0" applyBorderFormats="0" applyFontFormats="0" applyPatternFormats="0" applyAlignmentFormats="0" applyWidthHeightFormats="1" dataCaption="Valores" missingCaption="0" updatedVersion="6" minRefreshableVersion="3" itemPrintTitles="1" createdVersion="6" indent="0" compact="0" compactData="0" multipleFieldFilters="0">
  <location ref="A1:G78" firstHeaderRow="0" firstDataRow="1" firstDataCol="4"/>
  <pivotFields count="14">
    <pivotField axis="axisRow" compact="0" outline="0" subtotalTop="0" showAll="0" defaultSubtotal="0">
      <items count="25">
        <item x="12"/>
        <item x="1"/>
        <item x="8"/>
        <item x="9"/>
        <item x="6"/>
        <item x="0"/>
        <item x="2"/>
        <item x="5"/>
        <item x="3"/>
        <item x="20"/>
        <item x="7"/>
        <item x="21"/>
        <item x="23"/>
        <item x="22"/>
        <item x="14"/>
        <item x="13"/>
        <item x="11"/>
        <item x="16"/>
        <item x="17"/>
        <item x="15"/>
        <item x="18"/>
        <item x="4"/>
        <item x="19"/>
        <item x="24"/>
        <item x="10"/>
      </items>
    </pivotField>
    <pivotField axis="axisRow" compact="0" outline="0" subtotalTop="0" showAll="0" defaultSubtotal="0">
      <items count="8">
        <item x="0"/>
        <item x="1"/>
        <item x="2"/>
        <item x="3"/>
        <item x="4"/>
        <item x="5"/>
        <item x="6"/>
        <item x="7"/>
      </items>
    </pivotField>
    <pivotField compact="0" outline="0" subtotalTop="0" showAll="0" defaultSubtotal="0">
      <items count="8">
        <item x="2"/>
        <item x="3"/>
        <item x="0"/>
        <item x="7"/>
        <item x="4"/>
        <item x="5"/>
        <item x="6"/>
        <item x="1"/>
      </items>
    </pivotField>
    <pivotField axis="axisRow" compact="0" outline="0" subtotalTop="0" showAll="0" defaultSubtotal="0">
      <items count="33">
        <item x="1"/>
        <item x="0"/>
        <item x="2"/>
        <item x="4"/>
        <item x="3"/>
        <item x="6"/>
        <item x="7"/>
        <item x="5"/>
        <item x="11"/>
        <item x="8"/>
        <item x="10"/>
        <item x="9"/>
        <item x="12"/>
        <item x="13"/>
        <item x="15"/>
        <item x="14"/>
        <item x="19"/>
        <item x="16"/>
        <item x="20"/>
        <item x="17"/>
        <item x="22"/>
        <item x="23"/>
        <item x="18"/>
        <item x="21"/>
        <item x="32"/>
        <item x="25"/>
        <item x="24"/>
        <item x="26"/>
        <item x="30"/>
        <item x="31"/>
        <item x="27"/>
        <item x="29"/>
        <item x="28"/>
      </items>
    </pivotField>
    <pivotField compact="0" outline="0" subtotalTop="0" showAll="0" defaultSubtotal="0">
      <items count="33">
        <item x="24"/>
        <item x="25"/>
        <item x="3"/>
        <item x="14"/>
        <item x="15"/>
        <item x="8"/>
        <item x="0"/>
        <item x="1"/>
        <item x="26"/>
        <item x="27"/>
        <item x="16"/>
        <item x="4"/>
        <item x="28"/>
        <item x="29"/>
        <item x="30"/>
        <item x="31"/>
        <item x="5"/>
        <item x="6"/>
        <item x="22"/>
        <item x="17"/>
        <item x="23"/>
        <item x="9"/>
        <item x="10"/>
        <item x="2"/>
        <item x="18"/>
        <item x="11"/>
        <item x="32"/>
        <item x="19"/>
        <item x="20"/>
        <item x="21"/>
        <item x="7"/>
        <item x="12"/>
        <item x="13"/>
      </items>
    </pivotField>
    <pivotField axis="axisRow" compact="0" outline="0" subtotalTop="0" showAll="0" defaultSubtotal="0">
      <items count="76">
        <item x="5"/>
        <item x="6"/>
        <item x="0"/>
        <item x="1"/>
        <item x="2"/>
        <item x="3"/>
        <item x="4"/>
        <item x="8"/>
        <item x="10"/>
        <item x="11"/>
        <item x="12"/>
        <item x="9"/>
        <item x="14"/>
        <item x="15"/>
        <item x="17"/>
        <item x="18"/>
        <item x="13"/>
        <item x="29"/>
        <item x="30"/>
        <item x="31"/>
        <item x="32"/>
        <item x="33"/>
        <item x="19"/>
        <item x="20"/>
        <item x="21"/>
        <item x="22"/>
        <item x="23"/>
        <item x="28"/>
        <item x="25"/>
        <item x="26"/>
        <item x="27"/>
        <item x="34"/>
        <item x="35"/>
        <item x="36"/>
        <item x="40"/>
        <item x="41"/>
        <item x="42"/>
        <item x="37"/>
        <item x="50"/>
        <item x="51"/>
        <item x="44"/>
        <item x="45"/>
        <item x="46"/>
        <item x="52"/>
        <item x="53"/>
        <item x="47"/>
        <item x="56"/>
        <item x="57"/>
        <item x="58"/>
        <item x="59"/>
        <item x="60"/>
        <item x="61"/>
        <item x="62"/>
        <item x="54"/>
        <item x="55"/>
        <item x="73"/>
        <item x="74"/>
        <item x="75"/>
        <item x="70"/>
        <item x="64"/>
        <item x="66"/>
        <item x="65"/>
        <item x="71"/>
        <item x="72"/>
        <item x="67"/>
        <item x="69"/>
        <item x="68"/>
        <item x="16"/>
        <item x="38"/>
        <item x="48"/>
        <item x="7"/>
        <item x="63"/>
        <item x="24"/>
        <item x="43"/>
        <item x="39"/>
        <item x="49"/>
      </items>
    </pivotField>
    <pivotField compact="0" outline="0" subtotalTop="0" showAll="0" defaultSubtotal="0">
      <items count="76">
        <item x="18"/>
        <item x="54"/>
        <item x="52"/>
        <item x="67"/>
        <item x="38"/>
        <item x="37"/>
        <item x="23"/>
        <item x="15"/>
        <item x="26"/>
        <item x="11"/>
        <item x="9"/>
        <item x="66"/>
        <item x="41"/>
        <item x="4"/>
        <item x="49"/>
        <item x="45"/>
        <item x="62"/>
        <item x="63"/>
        <item x="10"/>
        <item x="33"/>
        <item x="12"/>
        <item x="60"/>
        <item x="50"/>
        <item x="42"/>
        <item x="58"/>
        <item x="59"/>
        <item x="27"/>
        <item x="40"/>
        <item x="6"/>
        <item x="69"/>
        <item x="34"/>
        <item x="31"/>
        <item x="44"/>
        <item x="7"/>
        <item x="13"/>
        <item x="22"/>
        <item x="14"/>
        <item x="43"/>
        <item x="21"/>
        <item x="71"/>
        <item x="65"/>
        <item x="64"/>
        <item x="72"/>
        <item x="25"/>
        <item x="39"/>
        <item x="20"/>
        <item x="16"/>
        <item x="24"/>
        <item x="1"/>
        <item x="3"/>
        <item x="47"/>
        <item x="48"/>
        <item x="2"/>
        <item x="73"/>
        <item x="68"/>
        <item x="75"/>
        <item x="29"/>
        <item x="30"/>
        <item x="5"/>
        <item x="57"/>
        <item x="36"/>
        <item x="56"/>
        <item x="46"/>
        <item x="8"/>
        <item x="51"/>
        <item x="0"/>
        <item x="61"/>
        <item x="32"/>
        <item x="35"/>
        <item x="28"/>
        <item x="17"/>
        <item x="19"/>
        <item x="53"/>
        <item x="55"/>
        <item x="70"/>
        <item x="74"/>
      </items>
    </pivotField>
    <pivotField dataField="1" compact="0" numFmtId="3" outline="0" subtotalTop="0" multipleItemSelectionAllowed="1"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dataField="1" compact="0" numFmtId="9" outline="0" subtotalTop="0" multipleItemSelectionAllowed="1" showAll="0" defaultSubtotal="0"/>
    <pivotField compact="0" outline="0" subtotalTop="0" showAll="0" defaultSubtotal="0">
      <items count="2">
        <item x="1"/>
        <item x="0"/>
      </items>
    </pivotField>
  </pivotFields>
  <rowFields count="4">
    <field x="1"/>
    <field x="3"/>
    <field x="5"/>
    <field x="0"/>
  </rowFields>
  <rowItems count="77">
    <i>
      <x/>
      <x/>
      <x/>
      <x v="21"/>
    </i>
    <i r="2">
      <x v="1"/>
      <x v="21"/>
    </i>
    <i r="2">
      <x v="70"/>
      <x v="8"/>
    </i>
    <i r="1">
      <x v="1"/>
      <x v="2"/>
      <x v="5"/>
    </i>
    <i r="2">
      <x v="3"/>
      <x v="5"/>
    </i>
    <i r="2">
      <x v="4"/>
      <x v="1"/>
    </i>
    <i r="2">
      <x v="5"/>
      <x v="6"/>
    </i>
    <i r="2">
      <x v="6"/>
      <x v="8"/>
    </i>
    <i r="1">
      <x v="2"/>
      <x v="7"/>
      <x v="8"/>
    </i>
    <i>
      <x v="1"/>
      <x v="3"/>
      <x v="8"/>
      <x v="4"/>
    </i>
    <i r="2">
      <x v="9"/>
      <x v="4"/>
    </i>
    <i r="2">
      <x v="10"/>
      <x v="4"/>
    </i>
    <i r="1">
      <x v="4"/>
      <x v="11"/>
      <x v="7"/>
    </i>
    <i r="1">
      <x v="5"/>
      <x v="12"/>
      <x v="10"/>
    </i>
    <i r="2">
      <x v="13"/>
      <x v="10"/>
    </i>
    <i r="2">
      <x v="67"/>
      <x v="7"/>
    </i>
    <i r="1">
      <x v="6"/>
      <x v="14"/>
      <x v="8"/>
    </i>
    <i r="2">
      <x v="15"/>
      <x v="8"/>
    </i>
    <i r="1">
      <x v="7"/>
      <x v="16"/>
      <x v="6"/>
    </i>
    <i>
      <x v="2"/>
      <x v="8"/>
      <x v="17"/>
      <x/>
    </i>
    <i r="2">
      <x v="18"/>
      <x/>
    </i>
    <i r="2">
      <x v="19"/>
      <x/>
    </i>
    <i r="2">
      <x v="20"/>
      <x v="1"/>
    </i>
    <i r="2">
      <x v="21"/>
      <x/>
    </i>
    <i r="1">
      <x v="9"/>
      <x v="22"/>
      <x v="5"/>
    </i>
    <i r="2">
      <x v="23"/>
      <x v="1"/>
    </i>
    <i r="2">
      <x v="24"/>
      <x v="1"/>
    </i>
    <i r="2">
      <x v="25"/>
      <x v="2"/>
    </i>
    <i r="2">
      <x v="26"/>
      <x v="3"/>
    </i>
    <i r="2">
      <x v="72"/>
      <x v="7"/>
    </i>
    <i r="1">
      <x v="10"/>
      <x v="27"/>
      <x v="2"/>
    </i>
    <i r="1">
      <x v="11"/>
      <x v="28"/>
      <x v="3"/>
    </i>
    <i r="2">
      <x v="29"/>
      <x v="24"/>
    </i>
    <i r="2">
      <x v="30"/>
      <x v="16"/>
    </i>
    <i>
      <x v="3"/>
      <x v="12"/>
      <x v="31"/>
      <x v="8"/>
    </i>
    <i r="1">
      <x v="13"/>
      <x v="32"/>
      <x v="15"/>
    </i>
    <i r="2">
      <x v="33"/>
      <x v="4"/>
    </i>
    <i>
      <x v="4"/>
      <x v="14"/>
      <x v="34"/>
      <x v="14"/>
    </i>
    <i r="2">
      <x v="35"/>
      <x v="19"/>
    </i>
    <i r="2">
      <x v="36"/>
      <x v="19"/>
    </i>
    <i r="2">
      <x v="73"/>
      <x v="7"/>
    </i>
    <i r="1">
      <x v="15"/>
      <x v="37"/>
      <x v="1"/>
    </i>
    <i r="2">
      <x v="68"/>
      <x v="7"/>
    </i>
    <i r="2">
      <x v="74"/>
      <x v="1"/>
    </i>
    <i>
      <x v="5"/>
      <x v="16"/>
      <x v="38"/>
      <x v="5"/>
    </i>
    <i r="2">
      <x v="39"/>
      <x v="5"/>
    </i>
    <i r="1">
      <x v="17"/>
      <x v="40"/>
      <x v="5"/>
    </i>
    <i r="2">
      <x v="41"/>
      <x v="5"/>
    </i>
    <i r="2">
      <x v="42"/>
      <x v="1"/>
    </i>
    <i r="1">
      <x v="18"/>
      <x v="43"/>
      <x v="5"/>
    </i>
    <i r="2">
      <x v="44"/>
      <x v="5"/>
    </i>
    <i r="1">
      <x v="19"/>
      <x v="45"/>
      <x v="19"/>
    </i>
    <i r="1">
      <x v="22"/>
      <x v="69"/>
      <x v="7"/>
    </i>
    <i r="2">
      <x v="75"/>
      <x v="1"/>
    </i>
    <i>
      <x v="6"/>
      <x v="20"/>
      <x v="46"/>
      <x v="17"/>
    </i>
    <i r="2">
      <x v="47"/>
      <x v="17"/>
    </i>
    <i r="2">
      <x v="48"/>
      <x v="18"/>
    </i>
    <i r="2">
      <x v="49"/>
      <x v="18"/>
    </i>
    <i r="1">
      <x v="21"/>
      <x v="50"/>
      <x v="5"/>
    </i>
    <i r="2">
      <x v="51"/>
      <x v="5"/>
    </i>
    <i r="2">
      <x v="52"/>
      <x v="8"/>
    </i>
    <i r="2">
      <x v="71"/>
      <x v="8"/>
    </i>
    <i r="1">
      <x v="23"/>
      <x v="53"/>
      <x/>
    </i>
    <i r="2">
      <x v="54"/>
      <x v="19"/>
    </i>
    <i>
      <x v="7"/>
      <x v="24"/>
      <x v="55"/>
      <x v="12"/>
    </i>
    <i r="2">
      <x v="56"/>
      <x v="20"/>
    </i>
    <i r="2">
      <x v="57"/>
      <x v="23"/>
    </i>
    <i r="1">
      <x v="25"/>
      <x v="61"/>
      <x v="20"/>
    </i>
    <i r="1">
      <x v="26"/>
      <x v="59"/>
      <x v="20"/>
    </i>
    <i r="1">
      <x v="27"/>
      <x v="60"/>
      <x v="22"/>
    </i>
    <i r="1">
      <x v="28"/>
      <x v="58"/>
      <x v="20"/>
    </i>
    <i r="1">
      <x v="29"/>
      <x v="62"/>
      <x v="13"/>
    </i>
    <i r="2">
      <x v="63"/>
      <x v="13"/>
    </i>
    <i r="1">
      <x v="30"/>
      <x v="64"/>
      <x v="9"/>
    </i>
    <i r="1">
      <x v="31"/>
      <x v="65"/>
      <x v="11"/>
    </i>
    <i r="1">
      <x v="32"/>
      <x v="66"/>
      <x v="21"/>
    </i>
    <i t="grand">
      <x/>
    </i>
  </rowItems>
  <colFields count="1">
    <field x="-2"/>
  </colFields>
  <colItems count="3">
    <i>
      <x/>
    </i>
    <i i="1">
      <x v="1"/>
    </i>
    <i i="2">
      <x v="2"/>
    </i>
  </colItems>
  <dataFields count="3">
    <dataField name="Meta_19" fld="7" baseField="13" baseItem="0" numFmtId="3"/>
    <dataField name="Avan_19" fld="9" baseField="13" baseItem="0" numFmtId="3"/>
    <dataField name="% Avance" fld="12" subtotal="average" baseField="13" baseItem="0" numFmtId="10"/>
  </dataFields>
  <formats count="32">
    <format dxfId="32">
      <pivotArea outline="0" fieldPosition="0">
        <references count="1">
          <reference field="4294967294" count="1">
            <x v="2"/>
          </reference>
        </references>
      </pivotArea>
    </format>
    <format dxfId="31">
      <pivotArea outline="0" fieldPosition="0">
        <references count="1">
          <reference field="4294967294" count="1">
            <x v="0"/>
          </reference>
        </references>
      </pivotArea>
    </format>
    <format dxfId="30">
      <pivotArea outline="0" fieldPosition="0">
        <references count="1">
          <reference field="4294967294" count="1">
            <x v="1"/>
          </reference>
        </references>
      </pivotArea>
    </format>
    <format dxfId="29">
      <pivotArea field="13" type="button" dataOnly="0" labelOnly="1" outline="0"/>
    </format>
    <format dxfId="28">
      <pivotArea dataOnly="0" labelOnly="1" outline="0" fieldPosition="0">
        <references count="1">
          <reference field="0" count="1" defaultSubtotal="1">
            <x v="0"/>
          </reference>
        </references>
      </pivotArea>
    </format>
    <format dxfId="27">
      <pivotArea dataOnly="0" labelOnly="1" outline="0" fieldPosition="0">
        <references count="1">
          <reference field="0" count="1" defaultSubtotal="1">
            <x v="1"/>
          </reference>
        </references>
      </pivotArea>
    </format>
    <format dxfId="26">
      <pivotArea dataOnly="0" labelOnly="1" outline="0" fieldPosition="0">
        <references count="1">
          <reference field="0" count="1" defaultSubtotal="1">
            <x v="2"/>
          </reference>
        </references>
      </pivotArea>
    </format>
    <format dxfId="25">
      <pivotArea dataOnly="0" labelOnly="1" outline="0" fieldPosition="0">
        <references count="1">
          <reference field="0" count="1" defaultSubtotal="1">
            <x v="3"/>
          </reference>
        </references>
      </pivotArea>
    </format>
    <format dxfId="24">
      <pivotArea dataOnly="0" labelOnly="1" outline="0" fieldPosition="0">
        <references count="1">
          <reference field="0" count="1" defaultSubtotal="1">
            <x v="4"/>
          </reference>
        </references>
      </pivotArea>
    </format>
    <format dxfId="23">
      <pivotArea dataOnly="0" labelOnly="1" outline="0" fieldPosition="0">
        <references count="1">
          <reference field="0" count="1" defaultSubtotal="1">
            <x v="5"/>
          </reference>
        </references>
      </pivotArea>
    </format>
    <format dxfId="22">
      <pivotArea dataOnly="0" labelOnly="1" outline="0" fieldPosition="0">
        <references count="1">
          <reference field="0" count="1" defaultSubtotal="1">
            <x v="6"/>
          </reference>
        </references>
      </pivotArea>
    </format>
    <format dxfId="21">
      <pivotArea dataOnly="0" labelOnly="1" outline="0" fieldPosition="0">
        <references count="1">
          <reference field="0" count="1" defaultSubtotal="1">
            <x v="7"/>
          </reference>
        </references>
      </pivotArea>
    </format>
    <format dxfId="20">
      <pivotArea dataOnly="0" labelOnly="1" outline="0" fieldPosition="0">
        <references count="1">
          <reference field="0" count="1" defaultSubtotal="1">
            <x v="8"/>
          </reference>
        </references>
      </pivotArea>
    </format>
    <format dxfId="19">
      <pivotArea dataOnly="0" labelOnly="1" outline="0" fieldPosition="0">
        <references count="1">
          <reference field="0" count="1" defaultSubtotal="1">
            <x v="9"/>
          </reference>
        </references>
      </pivotArea>
    </format>
    <format dxfId="18">
      <pivotArea dataOnly="0" labelOnly="1" outline="0" fieldPosition="0">
        <references count="1">
          <reference field="0" count="1" defaultSubtotal="1">
            <x v="10"/>
          </reference>
        </references>
      </pivotArea>
    </format>
    <format dxfId="17">
      <pivotArea dataOnly="0" labelOnly="1" outline="0" fieldPosition="0">
        <references count="1">
          <reference field="0" count="1" defaultSubtotal="1">
            <x v="11"/>
          </reference>
        </references>
      </pivotArea>
    </format>
    <format dxfId="16">
      <pivotArea dataOnly="0" labelOnly="1" outline="0" fieldPosition="0">
        <references count="1">
          <reference field="0" count="1" defaultSubtotal="1">
            <x v="12"/>
          </reference>
        </references>
      </pivotArea>
    </format>
    <format dxfId="15">
      <pivotArea dataOnly="0" labelOnly="1" outline="0" fieldPosition="0">
        <references count="1">
          <reference field="0" count="1" defaultSubtotal="1">
            <x v="13"/>
          </reference>
        </references>
      </pivotArea>
    </format>
    <format dxfId="14">
      <pivotArea dataOnly="0" labelOnly="1" outline="0" fieldPosition="0">
        <references count="1">
          <reference field="0" count="1" defaultSubtotal="1">
            <x v="14"/>
          </reference>
        </references>
      </pivotArea>
    </format>
    <format dxfId="13">
      <pivotArea dataOnly="0" labelOnly="1" outline="0" fieldPosition="0">
        <references count="1">
          <reference field="0" count="1" defaultSubtotal="1">
            <x v="15"/>
          </reference>
        </references>
      </pivotArea>
    </format>
    <format dxfId="12">
      <pivotArea dataOnly="0" labelOnly="1" outline="0" fieldPosition="0">
        <references count="1">
          <reference field="0" count="1" defaultSubtotal="1">
            <x v="16"/>
          </reference>
        </references>
      </pivotArea>
    </format>
    <format dxfId="11">
      <pivotArea dataOnly="0" labelOnly="1" outline="0" fieldPosition="0">
        <references count="1">
          <reference field="0" count="1" defaultSubtotal="1">
            <x v="17"/>
          </reference>
        </references>
      </pivotArea>
    </format>
    <format dxfId="10">
      <pivotArea dataOnly="0" labelOnly="1" outline="0" fieldPosition="0">
        <references count="1">
          <reference field="0" count="1" defaultSubtotal="1">
            <x v="18"/>
          </reference>
        </references>
      </pivotArea>
    </format>
    <format dxfId="9">
      <pivotArea dataOnly="0" labelOnly="1" outline="0" fieldPosition="0">
        <references count="1">
          <reference field="0" count="1" defaultSubtotal="1">
            <x v="19"/>
          </reference>
        </references>
      </pivotArea>
    </format>
    <format dxfId="8">
      <pivotArea dataOnly="0" labelOnly="1" outline="0" fieldPosition="0">
        <references count="1">
          <reference field="0" count="1" defaultSubtotal="1">
            <x v="20"/>
          </reference>
        </references>
      </pivotArea>
    </format>
    <format dxfId="7">
      <pivotArea dataOnly="0" labelOnly="1" outline="0" fieldPosition="0">
        <references count="1">
          <reference field="0" count="1" defaultSubtotal="1">
            <x v="21"/>
          </reference>
        </references>
      </pivotArea>
    </format>
    <format dxfId="6">
      <pivotArea dataOnly="0" labelOnly="1" outline="0" fieldPosition="0">
        <references count="1">
          <reference field="0" count="1" defaultSubtotal="1">
            <x v="22"/>
          </reference>
        </references>
      </pivotArea>
    </format>
    <format dxfId="5">
      <pivotArea dataOnly="0" labelOnly="1" outline="0" fieldPosition="0">
        <references count="1">
          <reference field="0" count="1" defaultSubtotal="1">
            <x v="23"/>
          </reference>
        </references>
      </pivotArea>
    </format>
    <format dxfId="4">
      <pivotArea dataOnly="0" labelOnly="1" outline="0" fieldPosition="0">
        <references count="1">
          <reference field="0" count="1" defaultSubtotal="1">
            <x v="24"/>
          </reference>
        </references>
      </pivotArea>
    </format>
    <format dxfId="3">
      <pivotArea dataOnly="0" labelOnly="1" grandRow="1" outline="0" fieldPosition="0"/>
    </format>
    <format dxfId="2">
      <pivotArea outline="0" collapsedLevelsAreSubtotals="1" fieldPosition="0"/>
    </format>
    <format dxfId="1">
      <pivotArea dataOnly="0" labelOnly="1" outline="0" fieldPosition="0">
        <references count="1">
          <reference field="4294967294" count="3">
            <x v="0"/>
            <x v="1"/>
            <x v="2"/>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ronos MCSIG PPP" connectionId="1" xr16:uid="{5E430064-BC03-4D01-9F06-345D587DB836}" autoFormatId="16" applyNumberFormats="0" applyBorderFormats="0" applyFontFormats="0" applyPatternFormats="0" applyAlignmentFormats="0" applyWidthHeightFormats="0">
  <queryTableRefresh nextId="81" unboundColumnsRight="2">
    <queryTableFields count="14">
      <queryTableField id="3" name="DEP_NOMBRE" tableColumnId="3"/>
      <queryTableField id="67" name="OBJ_ID" tableColumnId="1"/>
      <queryTableField id="68" name="OBJ_DESCRIPCION" tableColumnId="2"/>
      <queryTableField id="69" name="EST_ID" tableColumnId="4"/>
      <queryTableField id="70" name="EST_DESCRIPCION" tableColumnId="5"/>
      <queryTableField id="71" name="SIN_ID" tableColumnId="6"/>
      <queryTableField id="72" name="SIN_NOMBRE" tableColumnId="7"/>
      <queryTableField id="73" name="SIP_CANTIDAD" tableColumnId="8"/>
      <queryTableField id="74" name="SIU_NUMBRE" tableColumnId="9"/>
      <queryTableField id="75" name="SIA_CANTIDAD" tableColumnId="10"/>
      <queryTableField id="76" name="SIA_OBSERVACIONES" tableColumnId="11"/>
      <queryTableField id="77" name="SIA_FECHA" tableColumnId="12"/>
      <queryTableField id="78" dataBound="0" tableColumnId="13"/>
      <queryTableField id="79" dataBound="0" tableColumnId="14"/>
    </queryTableFields>
    <queryTableDeletedFields count="7">
      <deletedField name="Actividad"/>
      <deletedField name="CONTEO"/>
      <deletedField name="ValorPorZona"/>
      <deletedField name="Departamemto"/>
      <deletedField name="Municipio"/>
      <deletedField name="FAE_FECHA_EPE"/>
      <deletedField name="DEP_I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AF2B64-2368-481B-9392-7B9D2E2A7E6E}" name="Tabla_kronos_MCSIG_PEI" displayName="Tabla_kronos_MCSIG_PEI" ref="A1:N78" tableType="queryTable" totalsRowCount="1" headerRowDxfId="46">
  <autoFilter ref="A1:N77" xr:uid="{54B021D3-9B9A-459E-BC6D-827D97B378CE}"/>
  <tableColumns count="14">
    <tableColumn id="3" xr3:uid="{E7B5A421-8ED8-4102-ADFF-610671FB3D43}" uniqueName="3" name="DEP_NOMBRE" queryTableFieldId="3"/>
    <tableColumn id="1" xr3:uid="{C471FFCA-41F4-4255-BB25-DCA59E0F3957}" uniqueName="1" name="OBJ_ID" queryTableFieldId="67" dataDxfId="45" totalsRowDxfId="44"/>
    <tableColumn id="2" xr3:uid="{C93A7898-037C-4AC5-94D8-F0FC0299BEF5}" uniqueName="2" name="OBJ_DESCRIPCION" queryTableFieldId="68"/>
    <tableColumn id="4" xr3:uid="{C6B57D85-ADF0-4231-9497-AABBF8C56348}" uniqueName="4" name="EST_ID" queryTableFieldId="69" dataDxfId="43"/>
    <tableColumn id="5" xr3:uid="{685B3C29-3BD7-4A97-890C-89D2A54C05D4}" uniqueName="5" name="EST_DESCRIPCION" queryTableFieldId="70"/>
    <tableColumn id="6" xr3:uid="{65AE44FA-B6C0-429F-9D92-C54FC36BA582}" uniqueName="6" name="SIN_ID" queryTableFieldId="71" dataDxfId="42"/>
    <tableColumn id="7" xr3:uid="{720823D9-FFF5-435C-959F-27906350154A}" uniqueName="7" name="SIN_NOMBRE" totalsRowFunction="count" queryTableFieldId="72" totalsRowDxfId="41"/>
    <tableColumn id="8" xr3:uid="{0D2349AF-D84F-442D-B76F-4C75452E9DB2}" uniqueName="8" name="SIP_CANTIDAD" queryTableFieldId="73" dataDxfId="40"/>
    <tableColumn id="9" xr3:uid="{C47F9454-0D4C-4B14-A456-E7BD1C9881F8}" uniqueName="9" name="SIU_NUMBRE" queryTableFieldId="74"/>
    <tableColumn id="10" xr3:uid="{2DCEB573-BAE9-4F25-B753-8788379182A6}" uniqueName="10" name="SIA_CANTIDAD" totalsRowFunction="count" queryTableFieldId="75" dataDxfId="39" totalsRowDxfId="38"/>
    <tableColumn id="11" xr3:uid="{B7ACD2CE-1D68-4034-A146-FC00773E1F6B}" uniqueName="11" name="SIA_OBSERVACIONES" queryTableFieldId="76"/>
    <tableColumn id="12" xr3:uid="{0F0AFBD9-A24C-433C-A8AB-B7EF15C61120}" uniqueName="12" name="SIA_FECHA" queryTableFieldId="77" dataDxfId="37"/>
    <tableColumn id="13" xr3:uid="{61E3E310-7E37-4FE3-B100-0F18F6BCF194}" uniqueName="13" name="% Avance TOTAL" queryTableFieldId="78" dataDxfId="36" totalsRowDxfId="35" dataCellStyle="Porcentaje">
      <calculatedColumnFormula>IFERROR(Tabla_kronos_MCSIG_PEI[[#This Row],[SIA_CANTIDAD]]/Tabla_kronos_MCSIG_PEI[[#This Row],[SIP_CANTIDAD]],"Meta sin Valor")</calculatedColumnFormula>
    </tableColumn>
    <tableColumn id="14" xr3:uid="{26BD7257-3971-4306-A75A-4DDC05F1C005}" uniqueName="14" name="PND" totalsRowFunction="custom" queryTableFieldId="79" dataDxfId="34" totalsRowDxfId="33">
      <calculatedColumnFormula>IFERROR(IF(VLOOKUP(Tabla_kronos_MCSIG_PEI[[#This Row],[SIN_ID]],#REF!,1,0)&gt;0,"X","-"),"-")</calculatedColumnFormula>
      <totalsRowFormula>COUNTIF(Tabla_kronos_MCSIG_PEI[PND],"X")</totalsRow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58E9-4AC6-4D0C-AA7F-DAAC9D0FB39F}">
  <sheetPr>
    <tabColor rgb="FF002060"/>
  </sheetPr>
  <dimension ref="A1:R79"/>
  <sheetViews>
    <sheetView workbookViewId="0">
      <pane ySplit="1" topLeftCell="A2" activePane="bottomLeft" state="frozen"/>
      <selection pane="bottomLeft"/>
    </sheetView>
  </sheetViews>
  <sheetFormatPr baseColWidth="10" defaultRowHeight="14.4" x14ac:dyDescent="0.3"/>
  <cols>
    <col min="1" max="1" width="18" bestFit="1" customWidth="1"/>
    <col min="2" max="2" width="11.6640625" bestFit="1" customWidth="1"/>
    <col min="3" max="3" width="21.88671875" bestFit="1" customWidth="1"/>
    <col min="4" max="4" width="11.44140625" bestFit="1" customWidth="1"/>
    <col min="5" max="5" width="21.5546875" bestFit="1" customWidth="1"/>
    <col min="6" max="6" width="11.44140625" bestFit="1" customWidth="1"/>
    <col min="7" max="7" width="17.5546875" bestFit="1" customWidth="1"/>
    <col min="8" max="8" width="18.5546875" bestFit="1" customWidth="1"/>
    <col min="9" max="9" width="17.5546875" bestFit="1" customWidth="1"/>
    <col min="10" max="10" width="18.6640625" bestFit="1" customWidth="1"/>
    <col min="11" max="11" width="24.44140625" bestFit="1" customWidth="1"/>
    <col min="12" max="12" width="15.109375" bestFit="1" customWidth="1"/>
    <col min="13" max="13" width="20" bestFit="1" customWidth="1"/>
    <col min="14" max="14" width="9.44140625" bestFit="1" customWidth="1"/>
    <col min="15" max="15" width="9.44140625" style="1" bestFit="1" customWidth="1"/>
    <col min="17" max="17" width="17" bestFit="1" customWidth="1"/>
    <col min="18" max="19" width="15.6640625" bestFit="1" customWidth="1"/>
  </cols>
  <sheetData>
    <row r="1" spans="1:18" x14ac:dyDescent="0.3">
      <c r="A1" s="1" t="s">
        <v>107</v>
      </c>
      <c r="B1" s="1" t="s">
        <v>108</v>
      </c>
      <c r="C1" s="1" t="s">
        <v>109</v>
      </c>
      <c r="D1" s="1" t="s">
        <v>110</v>
      </c>
      <c r="E1" s="1" t="s">
        <v>111</v>
      </c>
      <c r="F1" s="1" t="s">
        <v>112</v>
      </c>
      <c r="G1" s="1" t="s">
        <v>113</v>
      </c>
      <c r="H1" s="3" t="s">
        <v>114</v>
      </c>
      <c r="I1" s="1" t="s">
        <v>115</v>
      </c>
      <c r="J1" s="3" t="s">
        <v>116</v>
      </c>
      <c r="K1" s="1" t="s">
        <v>117</v>
      </c>
      <c r="L1" s="1" t="s">
        <v>118</v>
      </c>
      <c r="M1" s="7" t="s">
        <v>106</v>
      </c>
      <c r="N1" s="9" t="s">
        <v>105</v>
      </c>
      <c r="O1"/>
      <c r="Q1" s="4" t="s">
        <v>119</v>
      </c>
      <c r="R1" s="5">
        <v>43861.755017592594</v>
      </c>
    </row>
    <row r="2" spans="1:18" x14ac:dyDescent="0.3">
      <c r="A2" t="s">
        <v>5</v>
      </c>
      <c r="B2" s="1">
        <v>1</v>
      </c>
      <c r="C2" t="s">
        <v>76</v>
      </c>
      <c r="D2" s="1">
        <v>32</v>
      </c>
      <c r="E2" t="s">
        <v>77</v>
      </c>
      <c r="F2" s="1">
        <v>223</v>
      </c>
      <c r="G2" t="s">
        <v>120</v>
      </c>
      <c r="H2" s="3">
        <v>0</v>
      </c>
      <c r="I2" t="s">
        <v>102</v>
      </c>
      <c r="J2" s="3">
        <v>0</v>
      </c>
      <c r="K2" t="s">
        <v>171</v>
      </c>
      <c r="L2" s="6">
        <v>43830.64947916667</v>
      </c>
      <c r="M2" s="8" t="str">
        <f>IFERROR(Tabla_kronos_MCSIG_PEI[[#This Row],[SIA_CANTIDAD]]/Tabla_kronos_MCSIG_PEI[[#This Row],[SIP_CANTIDAD]],"Meta sin Valor")</f>
        <v>Meta sin Valor</v>
      </c>
      <c r="N2" s="1" t="str">
        <f>IFERROR(IF(VLOOKUP(Tabla_kronos_MCSIG_PEI[[#This Row],[SIN_ID]],#REF!,1,0)&gt;0,"X","-"),"-")</f>
        <v>-</v>
      </c>
      <c r="O2"/>
      <c r="Q2" s="12">
        <f ca="1">NOW()</f>
        <v>44545.628194328703</v>
      </c>
    </row>
    <row r="3" spans="1:18" x14ac:dyDescent="0.3">
      <c r="A3" t="s">
        <v>5</v>
      </c>
      <c r="B3" s="1">
        <v>1</v>
      </c>
      <c r="C3" t="s">
        <v>76</v>
      </c>
      <c r="D3" s="1">
        <v>32</v>
      </c>
      <c r="E3" t="s">
        <v>77</v>
      </c>
      <c r="F3" s="1">
        <v>224</v>
      </c>
      <c r="G3" t="s">
        <v>121</v>
      </c>
      <c r="H3" s="3">
        <v>0</v>
      </c>
      <c r="I3" t="s">
        <v>102</v>
      </c>
      <c r="J3" s="3">
        <v>0</v>
      </c>
      <c r="K3" t="s">
        <v>172</v>
      </c>
      <c r="L3" s="6">
        <v>43830.65042824074</v>
      </c>
      <c r="M3" s="8" t="str">
        <f>IFERROR(Tabla_kronos_MCSIG_PEI[[#This Row],[SIA_CANTIDAD]]/Tabla_kronos_MCSIG_PEI[[#This Row],[SIP_CANTIDAD]],"Meta sin Valor")</f>
        <v>Meta sin Valor</v>
      </c>
      <c r="N3" s="1" t="str">
        <f>IFERROR(IF(VLOOKUP(Tabla_kronos_MCSIG_PEI[[#This Row],[SIN_ID]],#REF!,1,0)&gt;0,"X","-"),"-")</f>
        <v>-</v>
      </c>
      <c r="O3"/>
    </row>
    <row r="4" spans="1:18" x14ac:dyDescent="0.3">
      <c r="A4" t="s">
        <v>6</v>
      </c>
      <c r="B4" s="1">
        <v>1</v>
      </c>
      <c r="C4" t="s">
        <v>76</v>
      </c>
      <c r="D4" s="1">
        <v>32</v>
      </c>
      <c r="E4" t="s">
        <v>77</v>
      </c>
      <c r="F4" s="1">
        <v>225</v>
      </c>
      <c r="G4" t="s">
        <v>122</v>
      </c>
      <c r="H4" s="3">
        <v>0</v>
      </c>
      <c r="I4" t="s">
        <v>102</v>
      </c>
      <c r="J4" s="3">
        <v>0</v>
      </c>
      <c r="K4" t="s">
        <v>123</v>
      </c>
      <c r="L4" s="6">
        <v>43738.502962962964</v>
      </c>
      <c r="M4" s="8" t="str">
        <f>IFERROR(Tabla_kronos_MCSIG_PEI[[#This Row],[SIA_CANTIDAD]]/Tabla_kronos_MCSIG_PEI[[#This Row],[SIP_CANTIDAD]],"Meta sin Valor")</f>
        <v>Meta sin Valor</v>
      </c>
      <c r="N4" s="1" t="str">
        <f>IFERROR(IF(VLOOKUP(Tabla_kronos_MCSIG_PEI[[#This Row],[SIN_ID]],#REF!,1,0)&gt;0,"X","-"),"-")</f>
        <v>-</v>
      </c>
      <c r="O4"/>
    </row>
    <row r="5" spans="1:18" x14ac:dyDescent="0.3">
      <c r="A5" t="s">
        <v>124</v>
      </c>
      <c r="B5" s="1">
        <v>1</v>
      </c>
      <c r="C5" t="s">
        <v>76</v>
      </c>
      <c r="D5" s="1">
        <v>32</v>
      </c>
      <c r="E5" t="s">
        <v>77</v>
      </c>
      <c r="F5" s="1">
        <v>226</v>
      </c>
      <c r="G5" t="s">
        <v>78</v>
      </c>
      <c r="H5" s="3">
        <v>25</v>
      </c>
      <c r="I5" t="s">
        <v>102</v>
      </c>
      <c r="J5" s="3">
        <v>35</v>
      </c>
      <c r="K5" t="s">
        <v>125</v>
      </c>
      <c r="L5" s="6">
        <v>43738.752824074072</v>
      </c>
      <c r="M5" s="8">
        <f>IFERROR(Tabla_kronos_MCSIG_PEI[[#This Row],[SIA_CANTIDAD]]/Tabla_kronos_MCSIG_PEI[[#This Row],[SIP_CANTIDAD]],"Meta sin Valor")</f>
        <v>1.4</v>
      </c>
      <c r="N5" s="1" t="str">
        <f>IFERROR(IF(VLOOKUP(Tabla_kronos_MCSIG_PEI[[#This Row],[SIN_ID]],#REF!,1,0)&gt;0,"X","-"),"-")</f>
        <v>-</v>
      </c>
      <c r="O5"/>
    </row>
    <row r="6" spans="1:18" x14ac:dyDescent="0.3">
      <c r="A6" t="s">
        <v>3</v>
      </c>
      <c r="B6" s="1">
        <v>1</v>
      </c>
      <c r="C6" t="s">
        <v>76</v>
      </c>
      <c r="D6" s="1">
        <v>32</v>
      </c>
      <c r="E6" t="s">
        <v>77</v>
      </c>
      <c r="F6" s="1">
        <v>227</v>
      </c>
      <c r="G6" t="s">
        <v>126</v>
      </c>
      <c r="H6" s="3">
        <v>1</v>
      </c>
      <c r="I6" t="s">
        <v>102</v>
      </c>
      <c r="J6" s="3">
        <v>1</v>
      </c>
      <c r="K6" t="s">
        <v>194</v>
      </c>
      <c r="L6" s="6">
        <v>43830.64335648148</v>
      </c>
      <c r="M6" s="8">
        <f>IFERROR(Tabla_kronos_MCSIG_PEI[[#This Row],[SIA_CANTIDAD]]/Tabla_kronos_MCSIG_PEI[[#This Row],[SIP_CANTIDAD]],"Meta sin Valor")</f>
        <v>1</v>
      </c>
      <c r="N6" s="1" t="str">
        <f>IFERROR(IF(VLOOKUP(Tabla_kronos_MCSIG_PEI[[#This Row],[SIN_ID]],#REF!,1,0)&gt;0,"X","-"),"-")</f>
        <v>-</v>
      </c>
      <c r="O6"/>
    </row>
    <row r="7" spans="1:18" x14ac:dyDescent="0.3">
      <c r="A7" t="s">
        <v>1</v>
      </c>
      <c r="B7" s="1">
        <v>1</v>
      </c>
      <c r="C7" t="s">
        <v>76</v>
      </c>
      <c r="D7" s="1">
        <v>31</v>
      </c>
      <c r="E7" t="s">
        <v>0</v>
      </c>
      <c r="F7" s="1">
        <v>221</v>
      </c>
      <c r="G7" t="s">
        <v>127</v>
      </c>
      <c r="H7" s="3">
        <v>0</v>
      </c>
      <c r="I7" t="s">
        <v>102</v>
      </c>
      <c r="J7" s="3">
        <v>0</v>
      </c>
      <c r="K7" t="s">
        <v>173</v>
      </c>
      <c r="L7" s="6">
        <v>43826.435208333336</v>
      </c>
      <c r="M7" s="8" t="str">
        <f>IFERROR(Tabla_kronos_MCSIG_PEI[[#This Row],[SIA_CANTIDAD]]/Tabla_kronos_MCSIG_PEI[[#This Row],[SIP_CANTIDAD]],"Meta sin Valor")</f>
        <v>Meta sin Valor</v>
      </c>
      <c r="N7" s="1" t="str">
        <f>IFERROR(IF(VLOOKUP(Tabla_kronos_MCSIG_PEI[[#This Row],[SIN_ID]],#REF!,1,0)&gt;0,"X","-"),"-")</f>
        <v>-</v>
      </c>
      <c r="O7"/>
    </row>
    <row r="8" spans="1:18" x14ac:dyDescent="0.3">
      <c r="A8" t="s">
        <v>1</v>
      </c>
      <c r="B8" s="1">
        <v>1</v>
      </c>
      <c r="C8" t="s">
        <v>76</v>
      </c>
      <c r="D8" s="1">
        <v>31</v>
      </c>
      <c r="E8" t="s">
        <v>0</v>
      </c>
      <c r="F8" s="1">
        <v>222</v>
      </c>
      <c r="G8" t="s">
        <v>2</v>
      </c>
      <c r="H8" s="3">
        <v>25</v>
      </c>
      <c r="I8" t="s">
        <v>102</v>
      </c>
      <c r="J8" s="3">
        <v>25</v>
      </c>
      <c r="K8" t="s">
        <v>174</v>
      </c>
      <c r="L8" s="6">
        <v>43830.441805555558</v>
      </c>
      <c r="M8" s="8">
        <f>IFERROR(Tabla_kronos_MCSIG_PEI[[#This Row],[SIA_CANTIDAD]]/Tabla_kronos_MCSIG_PEI[[#This Row],[SIP_CANTIDAD]],"Meta sin Valor")</f>
        <v>1</v>
      </c>
      <c r="N8" s="1" t="str">
        <f>IFERROR(IF(VLOOKUP(Tabla_kronos_MCSIG_PEI[[#This Row],[SIN_ID]],#REF!,1,0)&gt;0,"X","-"),"-")</f>
        <v>-</v>
      </c>
      <c r="O8"/>
    </row>
    <row r="9" spans="1:18" x14ac:dyDescent="0.3">
      <c r="A9" t="s">
        <v>3</v>
      </c>
      <c r="B9" s="1">
        <v>1</v>
      </c>
      <c r="C9" t="s">
        <v>76</v>
      </c>
      <c r="D9" s="1">
        <v>31</v>
      </c>
      <c r="E9" t="s">
        <v>0</v>
      </c>
      <c r="F9" s="1">
        <v>304</v>
      </c>
      <c r="G9" t="s">
        <v>4</v>
      </c>
      <c r="H9" s="3">
        <v>3</v>
      </c>
      <c r="I9" t="s">
        <v>102</v>
      </c>
      <c r="J9" s="3">
        <v>3</v>
      </c>
      <c r="K9" t="s">
        <v>195</v>
      </c>
      <c r="L9" s="6">
        <v>43830.641226851854</v>
      </c>
      <c r="M9" s="8">
        <f>IFERROR(Tabla_kronos_MCSIG_PEI[[#This Row],[SIA_CANTIDAD]]/Tabla_kronos_MCSIG_PEI[[#This Row],[SIP_CANTIDAD]],"Meta sin Valor")</f>
        <v>1</v>
      </c>
      <c r="N9" s="1" t="str">
        <f>IFERROR(IF(VLOOKUP(Tabla_kronos_MCSIG_PEI[[#This Row],[SIN_ID]],#REF!,1,0)&gt;0,"X","-"),"-")</f>
        <v>-</v>
      </c>
      <c r="O9"/>
    </row>
    <row r="10" spans="1:18" x14ac:dyDescent="0.3">
      <c r="A10" t="s">
        <v>3</v>
      </c>
      <c r="B10" s="1">
        <v>1</v>
      </c>
      <c r="C10" t="s">
        <v>76</v>
      </c>
      <c r="D10" s="1">
        <v>33</v>
      </c>
      <c r="E10" t="s">
        <v>7</v>
      </c>
      <c r="F10" s="1">
        <v>228</v>
      </c>
      <c r="G10" t="s">
        <v>79</v>
      </c>
      <c r="H10" s="3">
        <v>1</v>
      </c>
      <c r="I10" t="s">
        <v>102</v>
      </c>
      <c r="J10" s="3">
        <v>4</v>
      </c>
      <c r="K10" t="s">
        <v>196</v>
      </c>
      <c r="L10" s="6">
        <v>43830.643993055557</v>
      </c>
      <c r="M10" s="8">
        <f>IFERROR(Tabla_kronos_MCSIG_PEI[[#This Row],[SIA_CANTIDAD]]/Tabla_kronos_MCSIG_PEI[[#This Row],[SIP_CANTIDAD]],"Meta sin Valor")</f>
        <v>4</v>
      </c>
      <c r="N10" s="1" t="str">
        <f>IFERROR(IF(VLOOKUP(Tabla_kronos_MCSIG_PEI[[#This Row],[SIN_ID]],#REF!,1,0)&gt;0,"X","-"),"-")</f>
        <v>-</v>
      </c>
      <c r="O10"/>
    </row>
    <row r="11" spans="1:18" x14ac:dyDescent="0.3">
      <c r="A11" t="s">
        <v>12</v>
      </c>
      <c r="B11" s="1">
        <v>2</v>
      </c>
      <c r="C11" t="s">
        <v>8</v>
      </c>
      <c r="D11" s="1">
        <v>48</v>
      </c>
      <c r="E11" t="s">
        <v>81</v>
      </c>
      <c r="F11" s="1">
        <v>232</v>
      </c>
      <c r="G11" t="s">
        <v>82</v>
      </c>
      <c r="H11" s="3">
        <v>33</v>
      </c>
      <c r="I11" t="s">
        <v>102</v>
      </c>
      <c r="J11" s="3"/>
      <c r="L11" s="6"/>
      <c r="M11" s="8">
        <f>IFERROR(Tabla_kronos_MCSIG_PEI[[#This Row],[SIA_CANTIDAD]]/Tabla_kronos_MCSIG_PEI[[#This Row],[SIP_CANTIDAD]],"Meta sin Valor")</f>
        <v>0</v>
      </c>
      <c r="N11" s="1" t="str">
        <f>IFERROR(IF(VLOOKUP(Tabla_kronos_MCSIG_PEI[[#This Row],[SIN_ID]],#REF!,1,0)&gt;0,"X","-"),"-")</f>
        <v>-</v>
      </c>
      <c r="O11"/>
    </row>
    <row r="12" spans="1:18" x14ac:dyDescent="0.3">
      <c r="A12" t="s">
        <v>10</v>
      </c>
      <c r="B12" s="1">
        <v>2</v>
      </c>
      <c r="C12" t="s">
        <v>8</v>
      </c>
      <c r="D12" s="1">
        <v>47</v>
      </c>
      <c r="E12" t="s">
        <v>9</v>
      </c>
      <c r="F12" s="1">
        <v>229</v>
      </c>
      <c r="G12" t="s">
        <v>80</v>
      </c>
      <c r="H12" s="3">
        <v>93</v>
      </c>
      <c r="I12" t="s">
        <v>103</v>
      </c>
      <c r="J12" s="3">
        <v>93</v>
      </c>
      <c r="K12" t="s">
        <v>224</v>
      </c>
      <c r="L12" s="6">
        <v>43769.549432870372</v>
      </c>
      <c r="M12" s="8">
        <f>IFERROR(Tabla_kronos_MCSIG_PEI[[#This Row],[SIA_CANTIDAD]]/Tabla_kronos_MCSIG_PEI[[#This Row],[SIP_CANTIDAD]],"Meta sin Valor")</f>
        <v>1</v>
      </c>
      <c r="N12" s="1" t="str">
        <f>IFERROR(IF(VLOOKUP(Tabla_kronos_MCSIG_PEI[[#This Row],[SIN_ID]],#REF!,1,0)&gt;0,"X","-"),"-")</f>
        <v>-</v>
      </c>
      <c r="O12"/>
    </row>
    <row r="13" spans="1:18" x14ac:dyDescent="0.3">
      <c r="A13" t="s">
        <v>10</v>
      </c>
      <c r="B13" s="1">
        <v>2</v>
      </c>
      <c r="C13" t="s">
        <v>8</v>
      </c>
      <c r="D13" s="1">
        <v>47</v>
      </c>
      <c r="E13" t="s">
        <v>9</v>
      </c>
      <c r="F13" s="1">
        <v>230</v>
      </c>
      <c r="G13" t="s">
        <v>11</v>
      </c>
      <c r="H13" s="3">
        <v>1047</v>
      </c>
      <c r="I13" t="s">
        <v>102</v>
      </c>
      <c r="J13" s="3">
        <v>3102</v>
      </c>
      <c r="K13" t="s">
        <v>230</v>
      </c>
      <c r="L13" s="6">
        <v>43830.549861111111</v>
      </c>
      <c r="M13" s="8">
        <f>IFERROR(Tabla_kronos_MCSIG_PEI[[#This Row],[SIA_CANTIDAD]]/Tabla_kronos_MCSIG_PEI[[#This Row],[SIP_CANTIDAD]],"Meta sin Valor")</f>
        <v>2.9627507163323781</v>
      </c>
      <c r="N13" s="1" t="str">
        <f>IFERROR(IF(VLOOKUP(Tabla_kronos_MCSIG_PEI[[#This Row],[SIN_ID]],#REF!,1,0)&gt;0,"X","-"),"-")</f>
        <v>-</v>
      </c>
      <c r="O13"/>
    </row>
    <row r="14" spans="1:18" x14ac:dyDescent="0.3">
      <c r="A14" t="s">
        <v>10</v>
      </c>
      <c r="B14" s="1">
        <v>2</v>
      </c>
      <c r="C14" t="s">
        <v>8</v>
      </c>
      <c r="D14" s="1">
        <v>47</v>
      </c>
      <c r="E14" t="s">
        <v>9</v>
      </c>
      <c r="F14" s="1">
        <v>231</v>
      </c>
      <c r="G14" t="s">
        <v>128</v>
      </c>
      <c r="H14" s="3">
        <v>0</v>
      </c>
      <c r="I14" t="s">
        <v>102</v>
      </c>
      <c r="J14" s="3">
        <v>0</v>
      </c>
      <c r="K14" t="s">
        <v>129</v>
      </c>
      <c r="L14" s="6">
        <v>43769.550567129627</v>
      </c>
      <c r="M14" s="8" t="str">
        <f>IFERROR(Tabla_kronos_MCSIG_PEI[[#This Row],[SIA_CANTIDAD]]/Tabla_kronos_MCSIG_PEI[[#This Row],[SIP_CANTIDAD]],"Meta sin Valor")</f>
        <v>Meta sin Valor</v>
      </c>
      <c r="N14" s="1" t="str">
        <f>IFERROR(IF(VLOOKUP(Tabla_kronos_MCSIG_PEI[[#This Row],[SIN_ID]],#REF!,1,0)&gt;0,"X","-"),"-")</f>
        <v>-</v>
      </c>
      <c r="O14"/>
    </row>
    <row r="15" spans="1:18" x14ac:dyDescent="0.3">
      <c r="A15" t="s">
        <v>124</v>
      </c>
      <c r="B15" s="1">
        <v>2</v>
      </c>
      <c r="C15" t="s">
        <v>8</v>
      </c>
      <c r="D15" s="1">
        <v>51</v>
      </c>
      <c r="E15" t="s">
        <v>17</v>
      </c>
      <c r="F15" s="1">
        <v>237</v>
      </c>
      <c r="G15" t="s">
        <v>18</v>
      </c>
      <c r="H15" s="3">
        <v>100</v>
      </c>
      <c r="I15" t="s">
        <v>103</v>
      </c>
      <c r="J15" s="3">
        <v>56</v>
      </c>
      <c r="K15" t="s">
        <v>130</v>
      </c>
      <c r="L15" s="6">
        <v>43738.755011574074</v>
      </c>
      <c r="M15" s="8">
        <f>IFERROR(Tabla_kronos_MCSIG_PEI[[#This Row],[SIA_CANTIDAD]]/Tabla_kronos_MCSIG_PEI[[#This Row],[SIP_CANTIDAD]],"Meta sin Valor")</f>
        <v>0.56000000000000005</v>
      </c>
      <c r="N15" s="1" t="str">
        <f>IFERROR(IF(VLOOKUP(Tabla_kronos_MCSIG_PEI[[#This Row],[SIN_ID]],#REF!,1,0)&gt;0,"X","-"),"-")</f>
        <v>-</v>
      </c>
      <c r="O15"/>
    </row>
    <row r="16" spans="1:18" x14ac:dyDescent="0.3">
      <c r="A16" t="s">
        <v>131</v>
      </c>
      <c r="B16" s="1">
        <v>2</v>
      </c>
      <c r="C16" t="s">
        <v>8</v>
      </c>
      <c r="D16" s="1">
        <v>49</v>
      </c>
      <c r="E16" t="s">
        <v>83</v>
      </c>
      <c r="F16" s="1">
        <v>233</v>
      </c>
      <c r="G16" t="s">
        <v>13</v>
      </c>
      <c r="H16" s="3">
        <v>16</v>
      </c>
      <c r="I16" t="s">
        <v>102</v>
      </c>
      <c r="J16" s="3">
        <v>17</v>
      </c>
      <c r="K16" t="s">
        <v>197</v>
      </c>
      <c r="L16" s="6">
        <v>43830.410925925928</v>
      </c>
      <c r="M16" s="8">
        <f>IFERROR(Tabla_kronos_MCSIG_PEI[[#This Row],[SIA_CANTIDAD]]/Tabla_kronos_MCSIG_PEI[[#This Row],[SIP_CANTIDAD]],"Meta sin Valor")</f>
        <v>1.0625</v>
      </c>
      <c r="N16" s="1" t="str">
        <f>IFERROR(IF(VLOOKUP(Tabla_kronos_MCSIG_PEI[[#This Row],[SIN_ID]],#REF!,1,0)&gt;0,"X","-"),"-")</f>
        <v>-</v>
      </c>
      <c r="O16"/>
    </row>
    <row r="17" spans="1:15" x14ac:dyDescent="0.3">
      <c r="A17" t="s">
        <v>131</v>
      </c>
      <c r="B17" s="1">
        <v>2</v>
      </c>
      <c r="C17" t="s">
        <v>8</v>
      </c>
      <c r="D17" s="1">
        <v>49</v>
      </c>
      <c r="E17" t="s">
        <v>83</v>
      </c>
      <c r="F17" s="1">
        <v>234</v>
      </c>
      <c r="G17" t="s">
        <v>14</v>
      </c>
      <c r="H17" s="3">
        <v>8</v>
      </c>
      <c r="I17" t="s">
        <v>102</v>
      </c>
      <c r="J17" s="3">
        <v>10</v>
      </c>
      <c r="K17" t="s">
        <v>198</v>
      </c>
      <c r="L17" s="6">
        <v>43830.414166666669</v>
      </c>
      <c r="M17" s="8">
        <f>IFERROR(Tabla_kronos_MCSIG_PEI[[#This Row],[SIA_CANTIDAD]]/Tabla_kronos_MCSIG_PEI[[#This Row],[SIP_CANTIDAD]],"Meta sin Valor")</f>
        <v>1.25</v>
      </c>
      <c r="N17" s="1" t="str">
        <f>IFERROR(IF(VLOOKUP(Tabla_kronos_MCSIG_PEI[[#This Row],[SIN_ID]],#REF!,1,0)&gt;0,"X","-"),"-")</f>
        <v>-</v>
      </c>
      <c r="O17"/>
    </row>
    <row r="18" spans="1:15" x14ac:dyDescent="0.3">
      <c r="A18" t="s">
        <v>12</v>
      </c>
      <c r="B18" s="1">
        <v>2</v>
      </c>
      <c r="C18" t="s">
        <v>8</v>
      </c>
      <c r="D18" s="1">
        <v>49</v>
      </c>
      <c r="E18" t="s">
        <v>83</v>
      </c>
      <c r="F18" s="1">
        <v>289</v>
      </c>
      <c r="G18" t="s">
        <v>15</v>
      </c>
      <c r="H18" s="3">
        <v>1</v>
      </c>
      <c r="I18" t="s">
        <v>102</v>
      </c>
      <c r="J18" s="3">
        <v>0</v>
      </c>
      <c r="K18" t="s">
        <v>219</v>
      </c>
      <c r="L18" s="6">
        <v>43830.497581018521</v>
      </c>
      <c r="M18" s="8">
        <f>IFERROR(Tabla_kronos_MCSIG_PEI[[#This Row],[SIA_CANTIDAD]]/Tabla_kronos_MCSIG_PEI[[#This Row],[SIP_CANTIDAD]],"Meta sin Valor")</f>
        <v>0</v>
      </c>
      <c r="N18" s="1" t="str">
        <f>IFERROR(IF(VLOOKUP(Tabla_kronos_MCSIG_PEI[[#This Row],[SIN_ID]],#REF!,1,0)&gt;0,"X","-"),"-")</f>
        <v>-</v>
      </c>
      <c r="O18"/>
    </row>
    <row r="19" spans="1:15" x14ac:dyDescent="0.3">
      <c r="A19" t="s">
        <v>3</v>
      </c>
      <c r="B19" s="1">
        <v>2</v>
      </c>
      <c r="C19" t="s">
        <v>8</v>
      </c>
      <c r="D19" s="1">
        <v>50</v>
      </c>
      <c r="E19" t="s">
        <v>184</v>
      </c>
      <c r="F19" s="1">
        <v>235</v>
      </c>
      <c r="G19" t="s">
        <v>188</v>
      </c>
      <c r="H19" s="3">
        <v>3</v>
      </c>
      <c r="I19" t="s">
        <v>102</v>
      </c>
      <c r="J19" s="3">
        <v>7</v>
      </c>
      <c r="K19" t="s">
        <v>199</v>
      </c>
      <c r="L19" s="6">
        <v>43830.645069444443</v>
      </c>
      <c r="M19" s="8">
        <f>IFERROR(Tabla_kronos_MCSIG_PEI[[#This Row],[SIA_CANTIDAD]]/Tabla_kronos_MCSIG_PEI[[#This Row],[SIP_CANTIDAD]],"Meta sin Valor")</f>
        <v>2.3333333333333335</v>
      </c>
      <c r="N19" s="1" t="str">
        <f>IFERROR(IF(VLOOKUP(Tabla_kronos_MCSIG_PEI[[#This Row],[SIN_ID]],#REF!,1,0)&gt;0,"X","-"),"-")</f>
        <v>-</v>
      </c>
      <c r="O19"/>
    </row>
    <row r="20" spans="1:15" x14ac:dyDescent="0.3">
      <c r="A20" t="s">
        <v>3</v>
      </c>
      <c r="B20" s="1">
        <v>2</v>
      </c>
      <c r="C20" t="s">
        <v>8</v>
      </c>
      <c r="D20" s="1">
        <v>50</v>
      </c>
      <c r="E20" t="s">
        <v>184</v>
      </c>
      <c r="F20" s="1">
        <v>236</v>
      </c>
      <c r="G20" t="s">
        <v>16</v>
      </c>
      <c r="H20" s="3">
        <v>1</v>
      </c>
      <c r="I20" t="s">
        <v>102</v>
      </c>
      <c r="J20" s="3">
        <v>4</v>
      </c>
      <c r="K20" t="s">
        <v>200</v>
      </c>
      <c r="L20" s="6">
        <v>43830.644525462965</v>
      </c>
      <c r="M20" s="8">
        <f>IFERROR(Tabla_kronos_MCSIG_PEI[[#This Row],[SIA_CANTIDAD]]/Tabla_kronos_MCSIG_PEI[[#This Row],[SIP_CANTIDAD]],"Meta sin Valor")</f>
        <v>4</v>
      </c>
      <c r="N20" s="1" t="str">
        <f>IFERROR(IF(VLOOKUP(Tabla_kronos_MCSIG_PEI[[#This Row],[SIN_ID]],#REF!,1,0)&gt;0,"X","-"),"-")</f>
        <v>-</v>
      </c>
      <c r="O20"/>
    </row>
    <row r="21" spans="1:15" x14ac:dyDescent="0.3">
      <c r="A21" t="s">
        <v>5</v>
      </c>
      <c r="B21" s="1">
        <v>3</v>
      </c>
      <c r="C21" t="s">
        <v>19</v>
      </c>
      <c r="D21" s="1">
        <v>53</v>
      </c>
      <c r="E21" t="s">
        <v>23</v>
      </c>
      <c r="F21" s="1">
        <v>243</v>
      </c>
      <c r="G21" t="s">
        <v>189</v>
      </c>
      <c r="H21" s="3">
        <v>16</v>
      </c>
      <c r="I21" t="s">
        <v>102</v>
      </c>
      <c r="J21" s="3">
        <v>16</v>
      </c>
      <c r="K21" t="s">
        <v>175</v>
      </c>
      <c r="L21" s="6">
        <v>43830.685081018521</v>
      </c>
      <c r="M21" s="8">
        <f>IFERROR(Tabla_kronos_MCSIG_PEI[[#This Row],[SIA_CANTIDAD]]/Tabla_kronos_MCSIG_PEI[[#This Row],[SIP_CANTIDAD]],"Meta sin Valor")</f>
        <v>1</v>
      </c>
      <c r="N21" s="1" t="str">
        <f>IFERROR(IF(VLOOKUP(Tabla_kronos_MCSIG_PEI[[#This Row],[SIN_ID]],#REF!,1,0)&gt;0,"X","-"),"-")</f>
        <v>-</v>
      </c>
      <c r="O21"/>
    </row>
    <row r="22" spans="1:15" x14ac:dyDescent="0.3">
      <c r="A22" t="s">
        <v>6</v>
      </c>
      <c r="B22" s="1">
        <v>3</v>
      </c>
      <c r="C22" t="s">
        <v>19</v>
      </c>
      <c r="D22" s="1">
        <v>53</v>
      </c>
      <c r="E22" t="s">
        <v>23</v>
      </c>
      <c r="F22" s="1">
        <v>244</v>
      </c>
      <c r="G22" t="s">
        <v>24</v>
      </c>
      <c r="H22" s="3">
        <v>4251</v>
      </c>
      <c r="I22" t="s">
        <v>102</v>
      </c>
      <c r="J22" s="3">
        <v>4664</v>
      </c>
      <c r="K22" t="s">
        <v>212</v>
      </c>
      <c r="L22" s="6">
        <v>43830.57671296296</v>
      </c>
      <c r="M22" s="8">
        <f>IFERROR(Tabla_kronos_MCSIG_PEI[[#This Row],[SIA_CANTIDAD]]/Tabla_kronos_MCSIG_PEI[[#This Row],[SIP_CANTIDAD]],"Meta sin Valor")</f>
        <v>1.0971536109150788</v>
      </c>
      <c r="N22" s="1" t="str">
        <f>IFERROR(IF(VLOOKUP(Tabla_kronos_MCSIG_PEI[[#This Row],[SIN_ID]],#REF!,1,0)&gt;0,"X","-"),"-")</f>
        <v>-</v>
      </c>
      <c r="O22"/>
    </row>
    <row r="23" spans="1:15" x14ac:dyDescent="0.3">
      <c r="A23" t="s">
        <v>6</v>
      </c>
      <c r="B23" s="1">
        <v>3</v>
      </c>
      <c r="C23" t="s">
        <v>19</v>
      </c>
      <c r="D23" s="1">
        <v>53</v>
      </c>
      <c r="E23" t="s">
        <v>23</v>
      </c>
      <c r="F23" s="1">
        <v>245</v>
      </c>
      <c r="G23" t="s">
        <v>85</v>
      </c>
      <c r="H23" s="3">
        <v>176272</v>
      </c>
      <c r="I23" t="s">
        <v>102</v>
      </c>
      <c r="J23" s="3">
        <v>187566</v>
      </c>
      <c r="K23" t="s">
        <v>213</v>
      </c>
      <c r="L23" s="6">
        <v>43830.673530092594</v>
      </c>
      <c r="M23" s="8">
        <f>IFERROR(Tabla_kronos_MCSIG_PEI[[#This Row],[SIA_CANTIDAD]]/Tabla_kronos_MCSIG_PEI[[#This Row],[SIP_CANTIDAD]],"Meta sin Valor")</f>
        <v>1.0640714350549152</v>
      </c>
      <c r="N23" s="1" t="str">
        <f>IFERROR(IF(VLOOKUP(Tabla_kronos_MCSIG_PEI[[#This Row],[SIN_ID]],#REF!,1,0)&gt;0,"X","-"),"-")</f>
        <v>-</v>
      </c>
      <c r="O23"/>
    </row>
    <row r="24" spans="1:15" x14ac:dyDescent="0.3">
      <c r="A24" t="s">
        <v>25</v>
      </c>
      <c r="B24" s="1">
        <v>3</v>
      </c>
      <c r="C24" t="s">
        <v>19</v>
      </c>
      <c r="D24" s="1">
        <v>53</v>
      </c>
      <c r="E24" t="s">
        <v>23</v>
      </c>
      <c r="F24" s="1">
        <v>246</v>
      </c>
      <c r="G24" t="s">
        <v>86</v>
      </c>
      <c r="H24" s="3">
        <v>4</v>
      </c>
      <c r="I24" t="s">
        <v>102</v>
      </c>
      <c r="J24" s="3">
        <v>16</v>
      </c>
      <c r="K24" t="s">
        <v>201</v>
      </c>
      <c r="L24" s="6">
        <v>43830.671180555553</v>
      </c>
      <c r="M24" s="8">
        <f>IFERROR(Tabla_kronos_MCSIG_PEI[[#This Row],[SIA_CANTIDAD]]/Tabla_kronos_MCSIG_PEI[[#This Row],[SIP_CANTIDAD]],"Meta sin Valor")</f>
        <v>4</v>
      </c>
      <c r="N24" s="1" t="str">
        <f>IFERROR(IF(VLOOKUP(Tabla_kronos_MCSIG_PEI[[#This Row],[SIN_ID]],#REF!,1,0)&gt;0,"X","-"),"-")</f>
        <v>-</v>
      </c>
      <c r="O24"/>
    </row>
    <row r="25" spans="1:15" x14ac:dyDescent="0.3">
      <c r="A25" t="s">
        <v>26</v>
      </c>
      <c r="B25" s="1">
        <v>3</v>
      </c>
      <c r="C25" t="s">
        <v>19</v>
      </c>
      <c r="D25" s="1">
        <v>53</v>
      </c>
      <c r="E25" t="s">
        <v>23</v>
      </c>
      <c r="F25" s="1">
        <v>247</v>
      </c>
      <c r="G25" t="s">
        <v>27</v>
      </c>
      <c r="H25" s="3">
        <v>10</v>
      </c>
      <c r="I25" t="s">
        <v>102</v>
      </c>
      <c r="J25" s="3">
        <v>10</v>
      </c>
      <c r="K25" t="s">
        <v>159</v>
      </c>
      <c r="L25" s="6">
        <v>43830.673043981478</v>
      </c>
      <c r="M25" s="8">
        <f>IFERROR(Tabla_kronos_MCSIG_PEI[[#This Row],[SIA_CANTIDAD]]/Tabla_kronos_MCSIG_PEI[[#This Row],[SIP_CANTIDAD]],"Meta sin Valor")</f>
        <v>1</v>
      </c>
      <c r="N25" s="1" t="str">
        <f>IFERROR(IF(VLOOKUP(Tabla_kronos_MCSIG_PEI[[#This Row],[SIN_ID]],#REF!,1,0)&gt;0,"X","-"),"-")</f>
        <v>-</v>
      </c>
      <c r="O25"/>
    </row>
    <row r="26" spans="1:15" x14ac:dyDescent="0.3">
      <c r="A26" t="s">
        <v>12</v>
      </c>
      <c r="B26" s="1">
        <v>3</v>
      </c>
      <c r="C26" t="s">
        <v>19</v>
      </c>
      <c r="D26" s="1">
        <v>53</v>
      </c>
      <c r="E26" t="s">
        <v>23</v>
      </c>
      <c r="F26" s="1">
        <v>307</v>
      </c>
      <c r="G26" t="s">
        <v>28</v>
      </c>
      <c r="H26" s="3">
        <v>1</v>
      </c>
      <c r="I26" t="s">
        <v>102</v>
      </c>
      <c r="J26" s="3">
        <v>1</v>
      </c>
      <c r="K26" t="s">
        <v>220</v>
      </c>
      <c r="L26" s="6">
        <v>43830.490902777776</v>
      </c>
      <c r="M26" s="8">
        <f>IFERROR(Tabla_kronos_MCSIG_PEI[[#This Row],[SIA_CANTIDAD]]/Tabla_kronos_MCSIG_PEI[[#This Row],[SIP_CANTIDAD]],"Meta sin Valor")</f>
        <v>1</v>
      </c>
      <c r="N26" s="1" t="str">
        <f>IFERROR(IF(VLOOKUP(Tabla_kronos_MCSIG_PEI[[#This Row],[SIN_ID]],#REF!,1,0)&gt;0,"X","-"),"-")</f>
        <v>-</v>
      </c>
      <c r="O26"/>
    </row>
    <row r="27" spans="1:15" x14ac:dyDescent="0.3">
      <c r="A27" t="s">
        <v>26</v>
      </c>
      <c r="B27" s="1">
        <v>3</v>
      </c>
      <c r="C27" t="s">
        <v>19</v>
      </c>
      <c r="D27" s="1">
        <v>55</v>
      </c>
      <c r="E27" t="s">
        <v>31</v>
      </c>
      <c r="F27" s="1">
        <v>249</v>
      </c>
      <c r="G27" t="s">
        <v>132</v>
      </c>
      <c r="H27" s="3">
        <v>250</v>
      </c>
      <c r="I27" t="s">
        <v>102</v>
      </c>
      <c r="J27" s="3">
        <v>256</v>
      </c>
      <c r="K27" t="s">
        <v>176</v>
      </c>
      <c r="L27" s="6">
        <v>43830.637361111112</v>
      </c>
      <c r="M27" s="8">
        <f>IFERROR(Tabla_kronos_MCSIG_PEI[[#This Row],[SIA_CANTIDAD]]/Tabla_kronos_MCSIG_PEI[[#This Row],[SIP_CANTIDAD]],"Meta sin Valor")</f>
        <v>1.024</v>
      </c>
      <c r="N27" s="1" t="str">
        <f>IFERROR(IF(VLOOKUP(Tabla_kronos_MCSIG_PEI[[#This Row],[SIN_ID]],#REF!,1,0)&gt;0,"X","-"),"-")</f>
        <v>-</v>
      </c>
      <c r="O27"/>
    </row>
    <row r="28" spans="1:15" x14ac:dyDescent="0.3">
      <c r="A28" t="s">
        <v>32</v>
      </c>
      <c r="B28" s="1">
        <v>3</v>
      </c>
      <c r="C28" t="s">
        <v>19</v>
      </c>
      <c r="D28" s="1">
        <v>55</v>
      </c>
      <c r="E28" t="s">
        <v>31</v>
      </c>
      <c r="F28" s="1">
        <v>250</v>
      </c>
      <c r="G28" t="s">
        <v>33</v>
      </c>
      <c r="H28" s="3">
        <v>80</v>
      </c>
      <c r="I28" t="s">
        <v>102</v>
      </c>
      <c r="J28" s="3">
        <v>104</v>
      </c>
      <c r="K28" t="s">
        <v>232</v>
      </c>
      <c r="L28" s="6">
        <v>43830.675335648149</v>
      </c>
      <c r="M28" s="8">
        <f>IFERROR(Tabla_kronos_MCSIG_PEI[[#This Row],[SIA_CANTIDAD]]/Tabla_kronos_MCSIG_PEI[[#This Row],[SIP_CANTIDAD]],"Meta sin Valor")</f>
        <v>1.3</v>
      </c>
      <c r="N28" s="1" t="str">
        <f>IFERROR(IF(VLOOKUP(Tabla_kronos_MCSIG_PEI[[#This Row],[SIN_ID]],#REF!,1,0)&gt;0,"X","-"),"-")</f>
        <v>-</v>
      </c>
      <c r="O28"/>
    </row>
    <row r="29" spans="1:15" x14ac:dyDescent="0.3">
      <c r="A29" t="s">
        <v>87</v>
      </c>
      <c r="B29" s="1">
        <v>3</v>
      </c>
      <c r="C29" t="s">
        <v>19</v>
      </c>
      <c r="D29" s="1">
        <v>55</v>
      </c>
      <c r="E29" t="s">
        <v>31</v>
      </c>
      <c r="F29" s="1">
        <v>251</v>
      </c>
      <c r="G29" t="s">
        <v>88</v>
      </c>
      <c r="H29" s="3">
        <v>230</v>
      </c>
      <c r="I29" t="s">
        <v>102</v>
      </c>
      <c r="J29" s="3">
        <v>263</v>
      </c>
      <c r="K29" t="s">
        <v>225</v>
      </c>
      <c r="L29" s="6">
        <v>43829.660810185182</v>
      </c>
      <c r="M29" s="8">
        <f>IFERROR(Tabla_kronos_MCSIG_PEI[[#This Row],[SIA_CANTIDAD]]/Tabla_kronos_MCSIG_PEI[[#This Row],[SIP_CANTIDAD]],"Meta sin Valor")</f>
        <v>1.1434782608695653</v>
      </c>
      <c r="N29" s="1" t="str">
        <f>IFERROR(IF(VLOOKUP(Tabla_kronos_MCSIG_PEI[[#This Row],[SIN_ID]],#REF!,1,0)&gt;0,"X","-"),"-")</f>
        <v>-</v>
      </c>
      <c r="O29"/>
    </row>
    <row r="30" spans="1:15" x14ac:dyDescent="0.3">
      <c r="A30" t="s">
        <v>25</v>
      </c>
      <c r="B30" s="1">
        <v>3</v>
      </c>
      <c r="C30" t="s">
        <v>19</v>
      </c>
      <c r="D30" s="1">
        <v>54</v>
      </c>
      <c r="E30" t="s">
        <v>29</v>
      </c>
      <c r="F30" s="1">
        <v>248</v>
      </c>
      <c r="G30" t="s">
        <v>30</v>
      </c>
      <c r="H30" s="3">
        <v>2000000</v>
      </c>
      <c r="I30" t="s">
        <v>102</v>
      </c>
      <c r="J30" s="3">
        <v>2211031</v>
      </c>
      <c r="K30" t="s">
        <v>202</v>
      </c>
      <c r="L30" s="6">
        <v>43830.759467592594</v>
      </c>
      <c r="M30" s="8">
        <f>IFERROR(Tabla_kronos_MCSIG_PEI[[#This Row],[SIA_CANTIDAD]]/Tabla_kronos_MCSIG_PEI[[#This Row],[SIP_CANTIDAD]],"Meta sin Valor")</f>
        <v>1.1055155000000001</v>
      </c>
      <c r="N30" s="1" t="str">
        <f>IFERROR(IF(VLOOKUP(Tabla_kronos_MCSIG_PEI[[#This Row],[SIN_ID]],#REF!,1,0)&gt;0,"X","-"),"-")</f>
        <v>-</v>
      </c>
      <c r="O30"/>
    </row>
    <row r="31" spans="1:15" x14ac:dyDescent="0.3">
      <c r="A31" t="s">
        <v>133</v>
      </c>
      <c r="B31" s="1">
        <v>3</v>
      </c>
      <c r="C31" t="s">
        <v>19</v>
      </c>
      <c r="D31" s="1">
        <v>52</v>
      </c>
      <c r="E31" t="s">
        <v>20</v>
      </c>
      <c r="F31" s="1">
        <v>238</v>
      </c>
      <c r="G31" t="s">
        <v>134</v>
      </c>
      <c r="H31" s="3">
        <v>0</v>
      </c>
      <c r="I31" t="s">
        <v>102</v>
      </c>
      <c r="J31" s="3">
        <v>0</v>
      </c>
      <c r="K31" t="s">
        <v>135</v>
      </c>
      <c r="L31" s="6">
        <v>43830.447951388887</v>
      </c>
      <c r="M31" s="8" t="str">
        <f>IFERROR(Tabla_kronos_MCSIG_PEI[[#This Row],[SIA_CANTIDAD]]/Tabla_kronos_MCSIG_PEI[[#This Row],[SIP_CANTIDAD]],"Meta sin Valor")</f>
        <v>Meta sin Valor</v>
      </c>
      <c r="N31" s="1" t="str">
        <f>IFERROR(IF(VLOOKUP(Tabla_kronos_MCSIG_PEI[[#This Row],[SIN_ID]],#REF!,1,0)&gt;0,"X","-"),"-")</f>
        <v>-</v>
      </c>
      <c r="O31"/>
    </row>
    <row r="32" spans="1:15" x14ac:dyDescent="0.3">
      <c r="A32" t="s">
        <v>133</v>
      </c>
      <c r="B32" s="1">
        <v>3</v>
      </c>
      <c r="C32" t="s">
        <v>19</v>
      </c>
      <c r="D32" s="1">
        <v>52</v>
      </c>
      <c r="E32" t="s">
        <v>20</v>
      </c>
      <c r="F32" s="1">
        <v>239</v>
      </c>
      <c r="G32" t="s">
        <v>136</v>
      </c>
      <c r="H32" s="3">
        <v>0</v>
      </c>
      <c r="I32" t="s">
        <v>102</v>
      </c>
      <c r="J32" s="3">
        <v>0</v>
      </c>
      <c r="K32" t="s">
        <v>135</v>
      </c>
      <c r="L32" s="6">
        <v>43830.449872685182</v>
      </c>
      <c r="M32" s="8" t="str">
        <f>IFERROR(Tabla_kronos_MCSIG_PEI[[#This Row],[SIA_CANTIDAD]]/Tabla_kronos_MCSIG_PEI[[#This Row],[SIP_CANTIDAD]],"Meta sin Valor")</f>
        <v>Meta sin Valor</v>
      </c>
      <c r="N32" s="1" t="str">
        <f>IFERROR(IF(VLOOKUP(Tabla_kronos_MCSIG_PEI[[#This Row],[SIN_ID]],#REF!,1,0)&gt;0,"X","-"),"-")</f>
        <v>-</v>
      </c>
      <c r="O32"/>
    </row>
    <row r="33" spans="1:15" x14ac:dyDescent="0.3">
      <c r="A33" t="s">
        <v>133</v>
      </c>
      <c r="B33" s="1">
        <v>3</v>
      </c>
      <c r="C33" t="s">
        <v>19</v>
      </c>
      <c r="D33" s="1">
        <v>52</v>
      </c>
      <c r="E33" t="s">
        <v>20</v>
      </c>
      <c r="F33" s="1">
        <v>240</v>
      </c>
      <c r="G33" t="s">
        <v>21</v>
      </c>
      <c r="H33" s="3">
        <v>2800</v>
      </c>
      <c r="I33" t="s">
        <v>102</v>
      </c>
      <c r="J33" s="3">
        <v>2800</v>
      </c>
      <c r="K33" t="s">
        <v>185</v>
      </c>
      <c r="L33" s="6">
        <v>43799.451111111113</v>
      </c>
      <c r="M33" s="8">
        <f>IFERROR(Tabla_kronos_MCSIG_PEI[[#This Row],[SIA_CANTIDAD]]/Tabla_kronos_MCSIG_PEI[[#This Row],[SIP_CANTIDAD]],"Meta sin Valor")</f>
        <v>1</v>
      </c>
      <c r="N33" s="1" t="str">
        <f>IFERROR(IF(VLOOKUP(Tabla_kronos_MCSIG_PEI[[#This Row],[SIN_ID]],#REF!,1,0)&gt;0,"X","-"),"-")</f>
        <v>-</v>
      </c>
      <c r="O33"/>
    </row>
    <row r="34" spans="1:15" x14ac:dyDescent="0.3">
      <c r="A34" t="s">
        <v>6</v>
      </c>
      <c r="B34" s="1">
        <v>3</v>
      </c>
      <c r="C34" t="s">
        <v>19</v>
      </c>
      <c r="D34" s="1">
        <v>52</v>
      </c>
      <c r="E34" t="s">
        <v>20</v>
      </c>
      <c r="F34" s="1">
        <v>241</v>
      </c>
      <c r="G34" t="s">
        <v>22</v>
      </c>
      <c r="H34" s="3">
        <v>750000</v>
      </c>
      <c r="I34" t="s">
        <v>102</v>
      </c>
      <c r="J34" s="3">
        <v>1700038</v>
      </c>
      <c r="K34" t="s">
        <v>162</v>
      </c>
      <c r="L34" s="6">
        <v>43799.45753472222</v>
      </c>
      <c r="M34" s="8">
        <f>IFERROR(Tabla_kronos_MCSIG_PEI[[#This Row],[SIA_CANTIDAD]]/Tabla_kronos_MCSIG_PEI[[#This Row],[SIP_CANTIDAD]],"Meta sin Valor")</f>
        <v>2.2667173333333333</v>
      </c>
      <c r="N34" s="1" t="str">
        <f>IFERROR(IF(VLOOKUP(Tabla_kronos_MCSIG_PEI[[#This Row],[SIN_ID]],#REF!,1,0)&gt;0,"X","-"),"-")</f>
        <v>-</v>
      </c>
      <c r="O34"/>
    </row>
    <row r="35" spans="1:15" x14ac:dyDescent="0.3">
      <c r="A35" t="s">
        <v>133</v>
      </c>
      <c r="B35" s="1">
        <v>3</v>
      </c>
      <c r="C35" t="s">
        <v>19</v>
      </c>
      <c r="D35" s="1">
        <v>52</v>
      </c>
      <c r="E35" t="s">
        <v>20</v>
      </c>
      <c r="F35" s="1">
        <v>242</v>
      </c>
      <c r="G35" t="s">
        <v>84</v>
      </c>
      <c r="H35" s="3">
        <v>543</v>
      </c>
      <c r="I35" t="s">
        <v>102</v>
      </c>
      <c r="J35" s="3">
        <v>543</v>
      </c>
      <c r="K35" t="s">
        <v>137</v>
      </c>
      <c r="L35" s="6">
        <v>43830.460856481484</v>
      </c>
      <c r="M35" s="8">
        <f>IFERROR(Tabla_kronos_MCSIG_PEI[[#This Row],[SIA_CANTIDAD]]/Tabla_kronos_MCSIG_PEI[[#This Row],[SIP_CANTIDAD]],"Meta sin Valor")</f>
        <v>1</v>
      </c>
      <c r="N35" s="1" t="str">
        <f>IFERROR(IF(VLOOKUP(Tabla_kronos_MCSIG_PEI[[#This Row],[SIN_ID]],#REF!,1,0)&gt;0,"X","-"),"-")</f>
        <v>-</v>
      </c>
      <c r="O35"/>
    </row>
    <row r="36" spans="1:15" x14ac:dyDescent="0.3">
      <c r="A36" t="s">
        <v>3</v>
      </c>
      <c r="B36" s="1">
        <v>4</v>
      </c>
      <c r="C36" t="s">
        <v>34</v>
      </c>
      <c r="D36" s="1">
        <v>56</v>
      </c>
      <c r="E36" t="s">
        <v>186</v>
      </c>
      <c r="F36" s="1">
        <v>252</v>
      </c>
      <c r="G36" t="s">
        <v>35</v>
      </c>
      <c r="H36" s="3">
        <v>3</v>
      </c>
      <c r="I36" t="s">
        <v>102</v>
      </c>
      <c r="J36" s="3">
        <v>2</v>
      </c>
      <c r="K36" t="s">
        <v>234</v>
      </c>
      <c r="L36" s="6">
        <v>43830.645520833335</v>
      </c>
      <c r="M36" s="8">
        <f>IFERROR(Tabla_kronos_MCSIG_PEI[[#This Row],[SIA_CANTIDAD]]/Tabla_kronos_MCSIG_PEI[[#This Row],[SIP_CANTIDAD]],"Meta sin Valor")</f>
        <v>0.66666666666666663</v>
      </c>
      <c r="N36" s="1" t="str">
        <f>IFERROR(IF(VLOOKUP(Tabla_kronos_MCSIG_PEI[[#This Row],[SIN_ID]],#REF!,1,0)&gt;0,"X","-"),"-")</f>
        <v>-</v>
      </c>
      <c r="O36"/>
    </row>
    <row r="37" spans="1:15" x14ac:dyDescent="0.3">
      <c r="A37" t="s">
        <v>36</v>
      </c>
      <c r="B37" s="1">
        <v>4</v>
      </c>
      <c r="C37" t="s">
        <v>34</v>
      </c>
      <c r="D37" s="1">
        <v>57</v>
      </c>
      <c r="E37" t="s">
        <v>203</v>
      </c>
      <c r="F37" s="1">
        <v>253</v>
      </c>
      <c r="G37" t="s">
        <v>37</v>
      </c>
      <c r="H37" s="3">
        <v>10000000000</v>
      </c>
      <c r="I37" t="s">
        <v>102</v>
      </c>
      <c r="J37" s="3">
        <v>11359904293</v>
      </c>
      <c r="K37" t="s">
        <v>160</v>
      </c>
      <c r="L37" s="6">
        <v>43799.495462962965</v>
      </c>
      <c r="M37" s="8">
        <f>IFERROR(Tabla_kronos_MCSIG_PEI[[#This Row],[SIA_CANTIDAD]]/Tabla_kronos_MCSIG_PEI[[#This Row],[SIP_CANTIDAD]],"Meta sin Valor")</f>
        <v>1.1359904293</v>
      </c>
      <c r="N37" s="1" t="str">
        <f>IFERROR(IF(VLOOKUP(Tabla_kronos_MCSIG_PEI[[#This Row],[SIN_ID]],#REF!,1,0)&gt;0,"X","-"),"-")</f>
        <v>-</v>
      </c>
      <c r="O37"/>
    </row>
    <row r="38" spans="1:15" x14ac:dyDescent="0.3">
      <c r="A38" t="s">
        <v>10</v>
      </c>
      <c r="B38" s="1">
        <v>4</v>
      </c>
      <c r="C38" t="s">
        <v>34</v>
      </c>
      <c r="D38" s="1">
        <v>57</v>
      </c>
      <c r="E38" t="s">
        <v>203</v>
      </c>
      <c r="F38" s="1">
        <v>254</v>
      </c>
      <c r="G38" t="s">
        <v>89</v>
      </c>
      <c r="H38" s="3">
        <v>70</v>
      </c>
      <c r="I38" t="s">
        <v>102</v>
      </c>
      <c r="J38" s="3">
        <v>86</v>
      </c>
      <c r="K38" t="s">
        <v>231</v>
      </c>
      <c r="L38" s="6">
        <v>43830.550949074073</v>
      </c>
      <c r="M38" s="8">
        <f>IFERROR(Tabla_kronos_MCSIG_PEI[[#This Row],[SIA_CANTIDAD]]/Tabla_kronos_MCSIG_PEI[[#This Row],[SIP_CANTIDAD]],"Meta sin Valor")</f>
        <v>1.2285714285714286</v>
      </c>
      <c r="N38" s="1" t="str">
        <f>IFERROR(IF(VLOOKUP(Tabla_kronos_MCSIG_PEI[[#This Row],[SIN_ID]],#REF!,1,0)&gt;0,"X","-"),"-")</f>
        <v>-</v>
      </c>
      <c r="O38"/>
    </row>
    <row r="39" spans="1:15" x14ac:dyDescent="0.3">
      <c r="A39" t="s">
        <v>6</v>
      </c>
      <c r="B39" s="1">
        <v>5</v>
      </c>
      <c r="C39" t="s">
        <v>38</v>
      </c>
      <c r="D39" s="1">
        <v>60</v>
      </c>
      <c r="E39" t="s">
        <v>41</v>
      </c>
      <c r="F39" s="1">
        <v>259</v>
      </c>
      <c r="G39" t="s">
        <v>42</v>
      </c>
      <c r="H39" s="3">
        <v>1</v>
      </c>
      <c r="I39" t="s">
        <v>102</v>
      </c>
      <c r="J39" s="3">
        <v>1</v>
      </c>
      <c r="K39" t="s">
        <v>214</v>
      </c>
      <c r="L39" s="6">
        <v>43830.406053240738</v>
      </c>
      <c r="M39" s="8">
        <f>IFERROR(Tabla_kronos_MCSIG_PEI[[#This Row],[SIA_CANTIDAD]]/Tabla_kronos_MCSIG_PEI[[#This Row],[SIP_CANTIDAD]],"Meta sin Valor")</f>
        <v>1</v>
      </c>
      <c r="N39" s="1" t="str">
        <f>IFERROR(IF(VLOOKUP(Tabla_kronos_MCSIG_PEI[[#This Row],[SIN_ID]],#REF!,1,0)&gt;0,"X","-"),"-")</f>
        <v>-</v>
      </c>
      <c r="O39"/>
    </row>
    <row r="40" spans="1:15" x14ac:dyDescent="0.3">
      <c r="A40" t="s">
        <v>12</v>
      </c>
      <c r="B40" s="1">
        <v>5</v>
      </c>
      <c r="C40" t="s">
        <v>38</v>
      </c>
      <c r="D40" s="1">
        <v>60</v>
      </c>
      <c r="E40" t="s">
        <v>41</v>
      </c>
      <c r="F40" s="1">
        <v>290</v>
      </c>
      <c r="G40" t="s">
        <v>138</v>
      </c>
      <c r="H40" s="3">
        <v>10</v>
      </c>
      <c r="I40" t="s">
        <v>102</v>
      </c>
      <c r="J40" s="3">
        <v>10</v>
      </c>
      <c r="K40" t="s">
        <v>221</v>
      </c>
      <c r="L40" s="6">
        <v>43830.495787037034</v>
      </c>
      <c r="M40" s="8">
        <f>IFERROR(Tabla_kronos_MCSIG_PEI[[#This Row],[SIA_CANTIDAD]]/Tabla_kronos_MCSIG_PEI[[#This Row],[SIP_CANTIDAD]],"Meta sin Valor")</f>
        <v>1</v>
      </c>
      <c r="N40" s="1" t="str">
        <f>IFERROR(IF(VLOOKUP(Tabla_kronos_MCSIG_PEI[[#This Row],[SIN_ID]],#REF!,1,0)&gt;0,"X","-"),"-")</f>
        <v>-</v>
      </c>
      <c r="O40"/>
    </row>
    <row r="41" spans="1:15" x14ac:dyDescent="0.3">
      <c r="A41" t="s">
        <v>6</v>
      </c>
      <c r="B41" s="1">
        <v>5</v>
      </c>
      <c r="C41" t="s">
        <v>38</v>
      </c>
      <c r="D41" s="1">
        <v>60</v>
      </c>
      <c r="E41" t="s">
        <v>41</v>
      </c>
      <c r="F41" s="1">
        <v>309</v>
      </c>
      <c r="G41" t="s">
        <v>90</v>
      </c>
      <c r="H41" s="3">
        <v>100</v>
      </c>
      <c r="I41" t="s">
        <v>102</v>
      </c>
      <c r="J41" s="3">
        <v>100</v>
      </c>
      <c r="K41" t="s">
        <v>139</v>
      </c>
      <c r="L41" s="6">
        <v>43830.406319444446</v>
      </c>
      <c r="M41" s="8">
        <f>IFERROR(Tabla_kronos_MCSIG_PEI[[#This Row],[SIA_CANTIDAD]]/Tabla_kronos_MCSIG_PEI[[#This Row],[SIP_CANTIDAD]],"Meta sin Valor")</f>
        <v>1</v>
      </c>
      <c r="N41" s="1" t="str">
        <f>IFERROR(IF(VLOOKUP(Tabla_kronos_MCSIG_PEI[[#This Row],[SIN_ID]],#REF!,1,0)&gt;0,"X","-"),"-")</f>
        <v>-</v>
      </c>
      <c r="O41"/>
    </row>
    <row r="42" spans="1:15" x14ac:dyDescent="0.3">
      <c r="A42" t="s">
        <v>140</v>
      </c>
      <c r="B42" s="1">
        <v>5</v>
      </c>
      <c r="C42" t="s">
        <v>38</v>
      </c>
      <c r="D42" s="1">
        <v>58</v>
      </c>
      <c r="E42" t="s">
        <v>39</v>
      </c>
      <c r="F42" s="1">
        <v>255</v>
      </c>
      <c r="G42" t="s">
        <v>141</v>
      </c>
      <c r="H42" s="3">
        <v>81</v>
      </c>
      <c r="I42" t="s">
        <v>102</v>
      </c>
      <c r="J42" s="3">
        <v>81</v>
      </c>
      <c r="K42" t="s">
        <v>210</v>
      </c>
      <c r="L42" s="6">
        <v>43799.647974537038</v>
      </c>
      <c r="M42" s="8">
        <f>IFERROR(Tabla_kronos_MCSIG_PEI[[#This Row],[SIA_CANTIDAD]]/Tabla_kronos_MCSIG_PEI[[#This Row],[SIP_CANTIDAD]],"Meta sin Valor")</f>
        <v>1</v>
      </c>
      <c r="N42" s="1" t="str">
        <f>IFERROR(IF(VLOOKUP(Tabla_kronos_MCSIG_PEI[[#This Row],[SIN_ID]],#REF!,1,0)&gt;0,"X","-"),"-")</f>
        <v>-</v>
      </c>
      <c r="O42"/>
    </row>
    <row r="43" spans="1:15" x14ac:dyDescent="0.3">
      <c r="A43" t="s">
        <v>142</v>
      </c>
      <c r="B43" s="1">
        <v>5</v>
      </c>
      <c r="C43" t="s">
        <v>38</v>
      </c>
      <c r="D43" s="1">
        <v>58</v>
      </c>
      <c r="E43" t="s">
        <v>39</v>
      </c>
      <c r="F43" s="1">
        <v>256</v>
      </c>
      <c r="G43" t="s">
        <v>143</v>
      </c>
      <c r="H43" s="3">
        <v>0</v>
      </c>
      <c r="I43" t="s">
        <v>102</v>
      </c>
      <c r="J43" s="3">
        <v>0</v>
      </c>
      <c r="K43" t="s">
        <v>226</v>
      </c>
      <c r="L43" s="6">
        <v>43654.482708333337</v>
      </c>
      <c r="M43" s="8" t="str">
        <f>IFERROR(Tabla_kronos_MCSIG_PEI[[#This Row],[SIA_CANTIDAD]]/Tabla_kronos_MCSIG_PEI[[#This Row],[SIP_CANTIDAD]],"Meta sin Valor")</f>
        <v>Meta sin Valor</v>
      </c>
      <c r="N43" s="1" t="str">
        <f>IFERROR(IF(VLOOKUP(Tabla_kronos_MCSIG_PEI[[#This Row],[SIN_ID]],#REF!,1,0)&gt;0,"X","-"),"-")</f>
        <v>-</v>
      </c>
      <c r="O43"/>
    </row>
    <row r="44" spans="1:15" x14ac:dyDescent="0.3">
      <c r="A44" t="s">
        <v>142</v>
      </c>
      <c r="B44" s="1">
        <v>5</v>
      </c>
      <c r="C44" t="s">
        <v>38</v>
      </c>
      <c r="D44" s="1">
        <v>58</v>
      </c>
      <c r="E44" t="s">
        <v>39</v>
      </c>
      <c r="F44" s="1">
        <v>257</v>
      </c>
      <c r="G44" t="s">
        <v>40</v>
      </c>
      <c r="H44" s="3">
        <v>82</v>
      </c>
      <c r="I44" t="s">
        <v>102</v>
      </c>
      <c r="J44" s="3">
        <v>82</v>
      </c>
      <c r="K44" t="s">
        <v>227</v>
      </c>
      <c r="L44" s="6">
        <v>43654.488321759258</v>
      </c>
      <c r="M44" s="8">
        <f>IFERROR(Tabla_kronos_MCSIG_PEI[[#This Row],[SIA_CANTIDAD]]/Tabla_kronos_MCSIG_PEI[[#This Row],[SIP_CANTIDAD]],"Meta sin Valor")</f>
        <v>1</v>
      </c>
      <c r="N44" s="1" t="str">
        <f>IFERROR(IF(VLOOKUP(Tabla_kronos_MCSIG_PEI[[#This Row],[SIN_ID]],#REF!,1,0)&gt;0,"X","-"),"-")</f>
        <v>-</v>
      </c>
      <c r="O44"/>
    </row>
    <row r="45" spans="1:15" x14ac:dyDescent="0.3">
      <c r="A45" t="s">
        <v>12</v>
      </c>
      <c r="B45" s="1">
        <v>5</v>
      </c>
      <c r="C45" t="s">
        <v>38</v>
      </c>
      <c r="D45" s="1">
        <v>58</v>
      </c>
      <c r="E45" t="s">
        <v>39</v>
      </c>
      <c r="F45" s="1">
        <v>308</v>
      </c>
      <c r="G45" t="s">
        <v>144</v>
      </c>
      <c r="H45" s="3">
        <v>0</v>
      </c>
      <c r="I45" t="s">
        <v>102</v>
      </c>
      <c r="J45" s="3"/>
      <c r="L45" s="6"/>
      <c r="M45" s="8" t="str">
        <f>IFERROR(Tabla_kronos_MCSIG_PEI[[#This Row],[SIA_CANTIDAD]]/Tabla_kronos_MCSIG_PEI[[#This Row],[SIP_CANTIDAD]],"Meta sin Valor")</f>
        <v>Meta sin Valor</v>
      </c>
      <c r="N45" s="1" t="str">
        <f>IFERROR(IF(VLOOKUP(Tabla_kronos_MCSIG_PEI[[#This Row],[SIN_ID]],#REF!,1,0)&gt;0,"X","-"),"-")</f>
        <v>-</v>
      </c>
      <c r="O45"/>
    </row>
    <row r="46" spans="1:15" x14ac:dyDescent="0.3">
      <c r="A46" t="s">
        <v>5</v>
      </c>
      <c r="B46" s="1">
        <v>6</v>
      </c>
      <c r="C46" t="s">
        <v>43</v>
      </c>
      <c r="D46" s="1">
        <v>62</v>
      </c>
      <c r="E46" t="s">
        <v>47</v>
      </c>
      <c r="F46" s="1">
        <v>262</v>
      </c>
      <c r="G46" t="s">
        <v>145</v>
      </c>
      <c r="H46" s="3">
        <v>6</v>
      </c>
      <c r="I46" t="s">
        <v>102</v>
      </c>
      <c r="J46" s="3">
        <v>6</v>
      </c>
      <c r="K46" t="s">
        <v>163</v>
      </c>
      <c r="L46" s="6">
        <v>43830.659363425926</v>
      </c>
      <c r="M46" s="8">
        <f>IFERROR(Tabla_kronos_MCSIG_PEI[[#This Row],[SIA_CANTIDAD]]/Tabla_kronos_MCSIG_PEI[[#This Row],[SIP_CANTIDAD]],"Meta sin Valor")</f>
        <v>1</v>
      </c>
      <c r="N46" s="1" t="str">
        <f>IFERROR(IF(VLOOKUP(Tabla_kronos_MCSIG_PEI[[#This Row],[SIN_ID]],#REF!,1,0)&gt;0,"X","-"),"-")</f>
        <v>-</v>
      </c>
      <c r="O46"/>
    </row>
    <row r="47" spans="1:15" x14ac:dyDescent="0.3">
      <c r="A47" t="s">
        <v>5</v>
      </c>
      <c r="B47" s="1">
        <v>6</v>
      </c>
      <c r="C47" t="s">
        <v>43</v>
      </c>
      <c r="D47" s="1">
        <v>62</v>
      </c>
      <c r="E47" t="s">
        <v>47</v>
      </c>
      <c r="F47" s="1">
        <v>263</v>
      </c>
      <c r="G47" t="s">
        <v>48</v>
      </c>
      <c r="H47" s="3">
        <v>1145</v>
      </c>
      <c r="I47" t="s">
        <v>102</v>
      </c>
      <c r="J47" s="3">
        <v>1145</v>
      </c>
      <c r="K47" t="s">
        <v>164</v>
      </c>
      <c r="L47" s="6">
        <v>43830.66033564815</v>
      </c>
      <c r="M47" s="8">
        <f>IFERROR(Tabla_kronos_MCSIG_PEI[[#This Row],[SIA_CANTIDAD]]/Tabla_kronos_MCSIG_PEI[[#This Row],[SIP_CANTIDAD]],"Meta sin Valor")</f>
        <v>1</v>
      </c>
      <c r="N47" s="1" t="str">
        <f>IFERROR(IF(VLOOKUP(Tabla_kronos_MCSIG_PEI[[#This Row],[SIN_ID]],#REF!,1,0)&gt;0,"X","-"),"-")</f>
        <v>-</v>
      </c>
      <c r="O47"/>
    </row>
    <row r="48" spans="1:15" x14ac:dyDescent="0.3">
      <c r="A48" t="s">
        <v>6</v>
      </c>
      <c r="B48" s="1">
        <v>6</v>
      </c>
      <c r="C48" t="s">
        <v>43</v>
      </c>
      <c r="D48" s="1">
        <v>62</v>
      </c>
      <c r="E48" t="s">
        <v>47</v>
      </c>
      <c r="F48" s="1">
        <v>264</v>
      </c>
      <c r="G48" t="s">
        <v>146</v>
      </c>
      <c r="H48" s="3">
        <v>2</v>
      </c>
      <c r="I48" t="s">
        <v>102</v>
      </c>
      <c r="J48" s="3">
        <v>2</v>
      </c>
      <c r="K48" t="s">
        <v>215</v>
      </c>
      <c r="L48" s="6">
        <v>43830.428194444445</v>
      </c>
      <c r="M48" s="8">
        <f>IFERROR(Tabla_kronos_MCSIG_PEI[[#This Row],[SIA_CANTIDAD]]/Tabla_kronos_MCSIG_PEI[[#This Row],[SIP_CANTIDAD]],"Meta sin Valor")</f>
        <v>1</v>
      </c>
      <c r="N48" s="1" t="str">
        <f>IFERROR(IF(VLOOKUP(Tabla_kronos_MCSIG_PEI[[#This Row],[SIN_ID]],#REF!,1,0)&gt;0,"X","-"),"-")</f>
        <v>-</v>
      </c>
      <c r="O48"/>
    </row>
    <row r="49" spans="1:15" x14ac:dyDescent="0.3">
      <c r="A49" t="s">
        <v>142</v>
      </c>
      <c r="B49" s="1">
        <v>6</v>
      </c>
      <c r="C49" t="s">
        <v>43</v>
      </c>
      <c r="D49" s="1">
        <v>64</v>
      </c>
      <c r="E49" t="s">
        <v>92</v>
      </c>
      <c r="F49" s="1">
        <v>267</v>
      </c>
      <c r="G49" t="s">
        <v>49</v>
      </c>
      <c r="H49" s="3">
        <v>12</v>
      </c>
      <c r="I49" t="s">
        <v>102</v>
      </c>
      <c r="J49" s="3">
        <v>12</v>
      </c>
      <c r="K49" t="s">
        <v>228</v>
      </c>
      <c r="L49" s="6">
        <v>43654.490081018521</v>
      </c>
      <c r="M49" s="8">
        <f>IFERROR(Tabla_kronos_MCSIG_PEI[[#This Row],[SIA_CANTIDAD]]/Tabla_kronos_MCSIG_PEI[[#This Row],[SIP_CANTIDAD]],"Meta sin Valor")</f>
        <v>1</v>
      </c>
      <c r="N49" s="1" t="str">
        <f>IFERROR(IF(VLOOKUP(Tabla_kronos_MCSIG_PEI[[#This Row],[SIN_ID]],#REF!,1,0)&gt;0,"X","-"),"-")</f>
        <v>-</v>
      </c>
      <c r="O49"/>
    </row>
    <row r="50" spans="1:15" x14ac:dyDescent="0.3">
      <c r="A50" t="s">
        <v>12</v>
      </c>
      <c r="B50" s="1">
        <v>6</v>
      </c>
      <c r="C50" t="s">
        <v>43</v>
      </c>
      <c r="D50" s="1">
        <v>67</v>
      </c>
      <c r="E50" t="s">
        <v>96</v>
      </c>
      <c r="F50" s="1">
        <v>297</v>
      </c>
      <c r="G50" t="s">
        <v>56</v>
      </c>
      <c r="H50" s="3">
        <v>100</v>
      </c>
      <c r="I50" t="s">
        <v>102</v>
      </c>
      <c r="J50" s="3">
        <v>100</v>
      </c>
      <c r="K50" t="s">
        <v>233</v>
      </c>
      <c r="L50" s="6">
        <v>43830.727430555555</v>
      </c>
      <c r="M50" s="8">
        <f>IFERROR(Tabla_kronos_MCSIG_PEI[[#This Row],[SIA_CANTIDAD]]/Tabla_kronos_MCSIG_PEI[[#This Row],[SIP_CANTIDAD]],"Meta sin Valor")</f>
        <v>1</v>
      </c>
      <c r="N50" s="1" t="str">
        <f>IFERROR(IF(VLOOKUP(Tabla_kronos_MCSIG_PEI[[#This Row],[SIN_ID]],#REF!,1,0)&gt;0,"X","-"),"-")</f>
        <v>-</v>
      </c>
      <c r="O50"/>
    </row>
    <row r="51" spans="1:15" x14ac:dyDescent="0.3">
      <c r="A51" t="s">
        <v>6</v>
      </c>
      <c r="B51" s="1">
        <v>6</v>
      </c>
      <c r="C51" t="s">
        <v>43</v>
      </c>
      <c r="D51" s="1">
        <v>67</v>
      </c>
      <c r="E51" t="s">
        <v>96</v>
      </c>
      <c r="F51" s="1">
        <v>310</v>
      </c>
      <c r="G51" t="s">
        <v>57</v>
      </c>
      <c r="H51" s="3">
        <v>800000</v>
      </c>
      <c r="I51" t="s">
        <v>102</v>
      </c>
      <c r="J51" s="3">
        <v>800000</v>
      </c>
      <c r="K51" t="s">
        <v>165</v>
      </c>
      <c r="L51" s="6">
        <v>43830.429386574076</v>
      </c>
      <c r="M51" s="8">
        <f>IFERROR(Tabla_kronos_MCSIG_PEI[[#This Row],[SIA_CANTIDAD]]/Tabla_kronos_MCSIG_PEI[[#This Row],[SIP_CANTIDAD]],"Meta sin Valor")</f>
        <v>1</v>
      </c>
      <c r="N51" s="1" t="str">
        <f>IFERROR(IF(VLOOKUP(Tabla_kronos_MCSIG_PEI[[#This Row],[SIN_ID]],#REF!,1,0)&gt;0,"X","-"),"-")</f>
        <v>-</v>
      </c>
      <c r="O51"/>
    </row>
    <row r="52" spans="1:15" x14ac:dyDescent="0.3">
      <c r="A52" t="s">
        <v>5</v>
      </c>
      <c r="B52" s="1">
        <v>6</v>
      </c>
      <c r="C52" t="s">
        <v>43</v>
      </c>
      <c r="D52" s="1">
        <v>61</v>
      </c>
      <c r="E52" t="s">
        <v>44</v>
      </c>
      <c r="F52" s="1">
        <v>260</v>
      </c>
      <c r="G52" t="s">
        <v>45</v>
      </c>
      <c r="H52" s="3">
        <v>11</v>
      </c>
      <c r="I52" t="s">
        <v>102</v>
      </c>
      <c r="J52" s="3">
        <v>11</v>
      </c>
      <c r="K52" t="s">
        <v>166</v>
      </c>
      <c r="L52" s="6">
        <v>43830.654224537036</v>
      </c>
      <c r="M52" s="8">
        <f>IFERROR(Tabla_kronos_MCSIG_PEI[[#This Row],[SIA_CANTIDAD]]/Tabla_kronos_MCSIG_PEI[[#This Row],[SIP_CANTIDAD]],"Meta sin Valor")</f>
        <v>1</v>
      </c>
      <c r="N52" s="1" t="str">
        <f>IFERROR(IF(VLOOKUP(Tabla_kronos_MCSIG_PEI[[#This Row],[SIN_ID]],#REF!,1,0)&gt;0,"X","-"),"-")</f>
        <v>-</v>
      </c>
      <c r="O52"/>
    </row>
    <row r="53" spans="1:15" x14ac:dyDescent="0.3">
      <c r="A53" t="s">
        <v>5</v>
      </c>
      <c r="B53" s="1">
        <v>6</v>
      </c>
      <c r="C53" t="s">
        <v>43</v>
      </c>
      <c r="D53" s="1">
        <v>61</v>
      </c>
      <c r="E53" t="s">
        <v>44</v>
      </c>
      <c r="F53" s="1">
        <v>261</v>
      </c>
      <c r="G53" t="s">
        <v>46</v>
      </c>
      <c r="H53" s="3">
        <v>21</v>
      </c>
      <c r="I53" t="s">
        <v>102</v>
      </c>
      <c r="J53" s="3">
        <v>21</v>
      </c>
      <c r="K53" t="s">
        <v>177</v>
      </c>
      <c r="L53" s="6">
        <v>43830.655578703707</v>
      </c>
      <c r="M53" s="8">
        <f>IFERROR(Tabla_kronos_MCSIG_PEI[[#This Row],[SIA_CANTIDAD]]/Tabla_kronos_MCSIG_PEI[[#This Row],[SIP_CANTIDAD]],"Meta sin Valor")</f>
        <v>1</v>
      </c>
      <c r="N53" s="1" t="str">
        <f>IFERROR(IF(VLOOKUP(Tabla_kronos_MCSIG_PEI[[#This Row],[SIN_ID]],#REF!,1,0)&gt;0,"X","-"),"-")</f>
        <v>-</v>
      </c>
      <c r="O53"/>
    </row>
    <row r="54" spans="1:15" x14ac:dyDescent="0.3">
      <c r="A54" t="s">
        <v>5</v>
      </c>
      <c r="B54" s="1">
        <v>6</v>
      </c>
      <c r="C54" t="s">
        <v>43</v>
      </c>
      <c r="D54" s="1">
        <v>63</v>
      </c>
      <c r="E54" t="s">
        <v>91</v>
      </c>
      <c r="F54" s="1">
        <v>265</v>
      </c>
      <c r="G54" t="s">
        <v>147</v>
      </c>
      <c r="H54" s="3">
        <v>55</v>
      </c>
      <c r="I54" t="s">
        <v>102</v>
      </c>
      <c r="J54" s="3">
        <v>55</v>
      </c>
      <c r="K54" t="s">
        <v>178</v>
      </c>
      <c r="L54" s="6">
        <v>43830.663460648146</v>
      </c>
      <c r="M54" s="8">
        <f>IFERROR(Tabla_kronos_MCSIG_PEI[[#This Row],[SIA_CANTIDAD]]/Tabla_kronos_MCSIG_PEI[[#This Row],[SIP_CANTIDAD]],"Meta sin Valor")</f>
        <v>1</v>
      </c>
      <c r="N54" s="1" t="str">
        <f>IFERROR(IF(VLOOKUP(Tabla_kronos_MCSIG_PEI[[#This Row],[SIN_ID]],#REF!,1,0)&gt;0,"X","-"),"-")</f>
        <v>-</v>
      </c>
      <c r="O54"/>
    </row>
    <row r="55" spans="1:15" x14ac:dyDescent="0.3">
      <c r="A55" t="s">
        <v>5</v>
      </c>
      <c r="B55" s="1">
        <v>6</v>
      </c>
      <c r="C55" t="s">
        <v>43</v>
      </c>
      <c r="D55" s="1">
        <v>63</v>
      </c>
      <c r="E55" t="s">
        <v>91</v>
      </c>
      <c r="F55" s="1">
        <v>266</v>
      </c>
      <c r="G55" t="s">
        <v>190</v>
      </c>
      <c r="H55" s="3">
        <v>67</v>
      </c>
      <c r="I55" t="s">
        <v>102</v>
      </c>
      <c r="J55" s="3">
        <v>67</v>
      </c>
      <c r="K55" t="s">
        <v>179</v>
      </c>
      <c r="L55" s="6">
        <v>43830.66474537037</v>
      </c>
      <c r="M55" s="8">
        <f>IFERROR(Tabla_kronos_MCSIG_PEI[[#This Row],[SIA_CANTIDAD]]/Tabla_kronos_MCSIG_PEI[[#This Row],[SIP_CANTIDAD]],"Meta sin Valor")</f>
        <v>1</v>
      </c>
      <c r="N55" s="1" t="str">
        <f>IFERROR(IF(VLOOKUP(Tabla_kronos_MCSIG_PEI[[#This Row],[SIN_ID]],#REF!,1,0)&gt;0,"X","-"),"-")</f>
        <v>-</v>
      </c>
      <c r="O55"/>
    </row>
    <row r="56" spans="1:15" x14ac:dyDescent="0.3">
      <c r="A56" t="s">
        <v>133</v>
      </c>
      <c r="B56" s="1">
        <v>7</v>
      </c>
      <c r="C56" t="s">
        <v>50</v>
      </c>
      <c r="D56" s="1">
        <v>68</v>
      </c>
      <c r="E56" t="s">
        <v>180</v>
      </c>
      <c r="F56" s="1">
        <v>275</v>
      </c>
      <c r="G56" t="s">
        <v>97</v>
      </c>
      <c r="H56" s="3">
        <v>150</v>
      </c>
      <c r="I56" t="s">
        <v>102</v>
      </c>
      <c r="J56" s="3">
        <v>150</v>
      </c>
      <c r="K56" t="s">
        <v>187</v>
      </c>
      <c r="L56" s="6">
        <v>43830.46702546296</v>
      </c>
      <c r="M56" s="8">
        <f>IFERROR(Tabla_kronos_MCSIG_PEI[[#This Row],[SIA_CANTIDAD]]/Tabla_kronos_MCSIG_PEI[[#This Row],[SIP_CANTIDAD]],"Meta sin Valor")</f>
        <v>1</v>
      </c>
      <c r="N56" s="1" t="str">
        <f>IFERROR(IF(VLOOKUP(Tabla_kronos_MCSIG_PEI[[#This Row],[SIN_ID]],#REF!,1,0)&gt;0,"X","-"),"-")</f>
        <v>-</v>
      </c>
      <c r="O56"/>
    </row>
    <row r="57" spans="1:15" x14ac:dyDescent="0.3">
      <c r="A57" t="s">
        <v>142</v>
      </c>
      <c r="B57" s="1">
        <v>7</v>
      </c>
      <c r="C57" t="s">
        <v>50</v>
      </c>
      <c r="D57" s="1">
        <v>68</v>
      </c>
      <c r="E57" t="s">
        <v>180</v>
      </c>
      <c r="F57" s="1">
        <v>276</v>
      </c>
      <c r="G57" t="s">
        <v>191</v>
      </c>
      <c r="H57" s="3">
        <v>8</v>
      </c>
      <c r="I57" t="s">
        <v>102</v>
      </c>
      <c r="J57" s="3">
        <v>8</v>
      </c>
      <c r="K57" t="s">
        <v>229</v>
      </c>
      <c r="L57" s="6">
        <v>43654.491875</v>
      </c>
      <c r="M57" s="8">
        <f>IFERROR(Tabla_kronos_MCSIG_PEI[[#This Row],[SIA_CANTIDAD]]/Tabla_kronos_MCSIG_PEI[[#This Row],[SIP_CANTIDAD]],"Meta sin Valor")</f>
        <v>1</v>
      </c>
      <c r="N57" s="1" t="str">
        <f>IFERROR(IF(VLOOKUP(Tabla_kronos_MCSIG_PEI[[#This Row],[SIN_ID]],#REF!,1,0)&gt;0,"X","-"),"-")</f>
        <v>-</v>
      </c>
      <c r="O57"/>
    </row>
    <row r="58" spans="1:15" x14ac:dyDescent="0.3">
      <c r="A58" t="s">
        <v>148</v>
      </c>
      <c r="B58" s="1">
        <v>7</v>
      </c>
      <c r="C58" t="s">
        <v>50</v>
      </c>
      <c r="D58" s="1">
        <v>65</v>
      </c>
      <c r="E58" t="s">
        <v>93</v>
      </c>
      <c r="F58" s="1">
        <v>268</v>
      </c>
      <c r="G58" t="s">
        <v>51</v>
      </c>
      <c r="H58" s="3">
        <v>4350</v>
      </c>
      <c r="I58" t="s">
        <v>102</v>
      </c>
      <c r="J58" s="3">
        <v>4350</v>
      </c>
      <c r="K58" t="s">
        <v>204</v>
      </c>
      <c r="L58" s="6">
        <v>43830.618379629632</v>
      </c>
      <c r="M58" s="8">
        <f>IFERROR(Tabla_kronos_MCSIG_PEI[[#This Row],[SIA_CANTIDAD]]/Tabla_kronos_MCSIG_PEI[[#This Row],[SIP_CANTIDAD]],"Meta sin Valor")</f>
        <v>1</v>
      </c>
      <c r="N58" s="1" t="str">
        <f>IFERROR(IF(VLOOKUP(Tabla_kronos_MCSIG_PEI[[#This Row],[SIN_ID]],#REF!,1,0)&gt;0,"X","-"),"-")</f>
        <v>-</v>
      </c>
      <c r="O58"/>
    </row>
    <row r="59" spans="1:15" x14ac:dyDescent="0.3">
      <c r="A59" t="s">
        <v>148</v>
      </c>
      <c r="B59" s="1">
        <v>7</v>
      </c>
      <c r="C59" t="s">
        <v>50</v>
      </c>
      <c r="D59" s="1">
        <v>65</v>
      </c>
      <c r="E59" t="s">
        <v>93</v>
      </c>
      <c r="F59" s="1">
        <v>269</v>
      </c>
      <c r="G59" t="s">
        <v>94</v>
      </c>
      <c r="H59" s="3">
        <v>20</v>
      </c>
      <c r="I59" t="s">
        <v>102</v>
      </c>
      <c r="J59" s="3">
        <v>20</v>
      </c>
      <c r="K59" t="s">
        <v>161</v>
      </c>
      <c r="L59" s="6">
        <v>43830.628125000003</v>
      </c>
      <c r="M59" s="8">
        <f>IFERROR(Tabla_kronos_MCSIG_PEI[[#This Row],[SIA_CANTIDAD]]/Tabla_kronos_MCSIG_PEI[[#This Row],[SIP_CANTIDAD]],"Meta sin Valor")</f>
        <v>1</v>
      </c>
      <c r="N59" s="1" t="str">
        <f>IFERROR(IF(VLOOKUP(Tabla_kronos_MCSIG_PEI[[#This Row],[SIN_ID]],#REF!,1,0)&gt;0,"X","-"),"-")</f>
        <v>-</v>
      </c>
      <c r="O59"/>
    </row>
    <row r="60" spans="1:15" x14ac:dyDescent="0.3">
      <c r="A60" t="s">
        <v>149</v>
      </c>
      <c r="B60" s="1">
        <v>7</v>
      </c>
      <c r="C60" t="s">
        <v>50</v>
      </c>
      <c r="D60" s="1">
        <v>65</v>
      </c>
      <c r="E60" t="s">
        <v>93</v>
      </c>
      <c r="F60" s="1">
        <v>270</v>
      </c>
      <c r="G60" t="s">
        <v>52</v>
      </c>
      <c r="H60" s="3">
        <v>1945</v>
      </c>
      <c r="I60" t="s">
        <v>102</v>
      </c>
      <c r="J60" s="3">
        <v>1801</v>
      </c>
      <c r="K60" t="s">
        <v>222</v>
      </c>
      <c r="L60" s="6">
        <v>43830.490312499998</v>
      </c>
      <c r="M60" s="8">
        <f>IFERROR(Tabla_kronos_MCSIG_PEI[[#This Row],[SIA_CANTIDAD]]/Tabla_kronos_MCSIG_PEI[[#This Row],[SIP_CANTIDAD]],"Meta sin Valor")</f>
        <v>0.92596401028277631</v>
      </c>
      <c r="N60" s="1" t="str">
        <f>IFERROR(IF(VLOOKUP(Tabla_kronos_MCSIG_PEI[[#This Row],[SIN_ID]],#REF!,1,0)&gt;0,"X","-"),"-")</f>
        <v>-</v>
      </c>
      <c r="O60"/>
    </row>
    <row r="61" spans="1:15" x14ac:dyDescent="0.3">
      <c r="A61" t="s">
        <v>149</v>
      </c>
      <c r="B61" s="1">
        <v>7</v>
      </c>
      <c r="C61" t="s">
        <v>50</v>
      </c>
      <c r="D61" s="1">
        <v>65</v>
      </c>
      <c r="E61" t="s">
        <v>93</v>
      </c>
      <c r="F61" s="1">
        <v>271</v>
      </c>
      <c r="G61" t="s">
        <v>95</v>
      </c>
      <c r="H61" s="3">
        <v>100</v>
      </c>
      <c r="I61" t="s">
        <v>102</v>
      </c>
      <c r="J61" s="3">
        <v>102</v>
      </c>
      <c r="K61" t="s">
        <v>223</v>
      </c>
      <c r="L61" s="6">
        <v>43830.491111111114</v>
      </c>
      <c r="M61" s="8">
        <f>IFERROR(Tabla_kronos_MCSIG_PEI[[#This Row],[SIA_CANTIDAD]]/Tabla_kronos_MCSIG_PEI[[#This Row],[SIP_CANTIDAD]],"Meta sin Valor")</f>
        <v>1.02</v>
      </c>
      <c r="N61" s="1" t="str">
        <f>IFERROR(IF(VLOOKUP(Tabla_kronos_MCSIG_PEI[[#This Row],[SIN_ID]],#REF!,1,0)&gt;0,"X","-"),"-")</f>
        <v>-</v>
      </c>
      <c r="O61"/>
    </row>
    <row r="62" spans="1:15" x14ac:dyDescent="0.3">
      <c r="A62" t="s">
        <v>5</v>
      </c>
      <c r="B62" s="1">
        <v>7</v>
      </c>
      <c r="C62" t="s">
        <v>50</v>
      </c>
      <c r="D62" s="1">
        <v>66</v>
      </c>
      <c r="E62" t="s">
        <v>53</v>
      </c>
      <c r="F62" s="1">
        <v>272</v>
      </c>
      <c r="G62" t="s">
        <v>54</v>
      </c>
      <c r="H62" s="3">
        <v>1</v>
      </c>
      <c r="I62" t="s">
        <v>102</v>
      </c>
      <c r="J62" s="3">
        <v>1</v>
      </c>
      <c r="K62" t="s">
        <v>167</v>
      </c>
      <c r="L62" s="6">
        <v>43830.667233796295</v>
      </c>
      <c r="M62" s="8">
        <f>IFERROR(Tabla_kronos_MCSIG_PEI[[#This Row],[SIA_CANTIDAD]]/Tabla_kronos_MCSIG_PEI[[#This Row],[SIP_CANTIDAD]],"Meta sin Valor")</f>
        <v>1</v>
      </c>
      <c r="N62" s="1" t="str">
        <f>IFERROR(IF(VLOOKUP(Tabla_kronos_MCSIG_PEI[[#This Row],[SIN_ID]],#REF!,1,0)&gt;0,"X","-"),"-")</f>
        <v>-</v>
      </c>
      <c r="O62"/>
    </row>
    <row r="63" spans="1:15" x14ac:dyDescent="0.3">
      <c r="A63" t="s">
        <v>5</v>
      </c>
      <c r="B63" s="1">
        <v>7</v>
      </c>
      <c r="C63" t="s">
        <v>50</v>
      </c>
      <c r="D63" s="1">
        <v>66</v>
      </c>
      <c r="E63" t="s">
        <v>53</v>
      </c>
      <c r="F63" s="1">
        <v>273</v>
      </c>
      <c r="G63" t="s">
        <v>55</v>
      </c>
      <c r="H63" s="3">
        <v>1</v>
      </c>
      <c r="I63" t="s">
        <v>102</v>
      </c>
      <c r="J63" s="3">
        <v>1</v>
      </c>
      <c r="K63" t="s">
        <v>181</v>
      </c>
      <c r="L63" s="6">
        <v>43830.669444444444</v>
      </c>
      <c r="M63" s="8">
        <f>IFERROR(Tabla_kronos_MCSIG_PEI[[#This Row],[SIA_CANTIDAD]]/Tabla_kronos_MCSIG_PEI[[#This Row],[SIP_CANTIDAD]],"Meta sin Valor")</f>
        <v>1</v>
      </c>
      <c r="N63" s="1" t="str">
        <f>IFERROR(IF(VLOOKUP(Tabla_kronos_MCSIG_PEI[[#This Row],[SIN_ID]],#REF!,1,0)&gt;0,"X","-"),"-")</f>
        <v>-</v>
      </c>
      <c r="O63"/>
    </row>
    <row r="64" spans="1:15" x14ac:dyDescent="0.3">
      <c r="A64" t="s">
        <v>3</v>
      </c>
      <c r="B64" s="1">
        <v>7</v>
      </c>
      <c r="C64" t="s">
        <v>50</v>
      </c>
      <c r="D64" s="1">
        <v>66</v>
      </c>
      <c r="E64" t="s">
        <v>53</v>
      </c>
      <c r="F64" s="1">
        <v>274</v>
      </c>
      <c r="G64" t="s">
        <v>150</v>
      </c>
      <c r="H64" s="3">
        <v>60</v>
      </c>
      <c r="I64" t="s">
        <v>102</v>
      </c>
      <c r="J64" s="3">
        <v>60</v>
      </c>
      <c r="K64" t="s">
        <v>205</v>
      </c>
      <c r="L64" s="6">
        <v>43830.659201388888</v>
      </c>
      <c r="M64" s="8">
        <f>IFERROR(Tabla_kronos_MCSIG_PEI[[#This Row],[SIA_CANTIDAD]]/Tabla_kronos_MCSIG_PEI[[#This Row],[SIP_CANTIDAD]],"Meta sin Valor")</f>
        <v>1</v>
      </c>
      <c r="N64" s="1" t="str">
        <f>IFERROR(IF(VLOOKUP(Tabla_kronos_MCSIG_PEI[[#This Row],[SIN_ID]],#REF!,1,0)&gt;0,"X","-"),"-")</f>
        <v>-</v>
      </c>
      <c r="O64"/>
    </row>
    <row r="65" spans="1:15" x14ac:dyDescent="0.3">
      <c r="A65" t="s">
        <v>3</v>
      </c>
      <c r="B65" s="1">
        <v>7</v>
      </c>
      <c r="C65" t="s">
        <v>50</v>
      </c>
      <c r="D65" s="1">
        <v>66</v>
      </c>
      <c r="E65" t="s">
        <v>53</v>
      </c>
      <c r="F65" s="1">
        <v>306</v>
      </c>
      <c r="G65" t="s">
        <v>151</v>
      </c>
      <c r="H65" s="3">
        <v>50</v>
      </c>
      <c r="I65" t="s">
        <v>102</v>
      </c>
      <c r="J65" s="3">
        <v>373</v>
      </c>
      <c r="K65" t="s">
        <v>235</v>
      </c>
      <c r="L65" s="6">
        <v>43830.659317129626</v>
      </c>
      <c r="M65" s="8">
        <f>IFERROR(Tabla_kronos_MCSIG_PEI[[#This Row],[SIA_CANTIDAD]]/Tabla_kronos_MCSIG_PEI[[#This Row],[SIP_CANTIDAD]],"Meta sin Valor")</f>
        <v>7.46</v>
      </c>
      <c r="N65" s="1" t="str">
        <f>IFERROR(IF(VLOOKUP(Tabla_kronos_MCSIG_PEI[[#This Row],[SIN_ID]],#REF!,1,0)&gt;0,"X","-"),"-")</f>
        <v>-</v>
      </c>
      <c r="O65"/>
    </row>
    <row r="66" spans="1:15" x14ac:dyDescent="0.3">
      <c r="A66" t="s">
        <v>60</v>
      </c>
      <c r="B66" s="1">
        <v>8</v>
      </c>
      <c r="C66" t="s">
        <v>98</v>
      </c>
      <c r="D66" s="1">
        <v>71</v>
      </c>
      <c r="E66" t="s">
        <v>63</v>
      </c>
      <c r="F66" s="1">
        <v>281</v>
      </c>
      <c r="G66" t="s">
        <v>64</v>
      </c>
      <c r="H66" s="3">
        <v>60</v>
      </c>
      <c r="I66" t="s">
        <v>102</v>
      </c>
      <c r="J66" s="3">
        <v>60</v>
      </c>
      <c r="K66" t="s">
        <v>207</v>
      </c>
      <c r="L66" s="6">
        <v>43830.775300925925</v>
      </c>
      <c r="M66" s="8">
        <f>IFERROR(Tabla_kronos_MCSIG_PEI[[#This Row],[SIA_CANTIDAD]]/Tabla_kronos_MCSIG_PEI[[#This Row],[SIP_CANTIDAD]],"Meta sin Valor")</f>
        <v>1</v>
      </c>
      <c r="N66" s="1" t="str">
        <f>IFERROR(IF(VLOOKUP(Tabla_kronos_MCSIG_PEI[[#This Row],[SIN_ID]],#REF!,1,0)&gt;0,"X","-"),"-")</f>
        <v>-</v>
      </c>
      <c r="O66"/>
    </row>
    <row r="67" spans="1:15" x14ac:dyDescent="0.3">
      <c r="A67" t="s">
        <v>60</v>
      </c>
      <c r="B67" s="1">
        <v>8</v>
      </c>
      <c r="C67" t="s">
        <v>98</v>
      </c>
      <c r="D67" s="1">
        <v>70</v>
      </c>
      <c r="E67" t="s">
        <v>62</v>
      </c>
      <c r="F67" s="1">
        <v>283</v>
      </c>
      <c r="G67" t="s">
        <v>152</v>
      </c>
      <c r="H67" s="3">
        <v>43</v>
      </c>
      <c r="I67" t="s">
        <v>102</v>
      </c>
      <c r="J67" s="3">
        <v>43</v>
      </c>
      <c r="K67" t="s">
        <v>208</v>
      </c>
      <c r="L67" s="6">
        <v>43830.77652777778</v>
      </c>
      <c r="M67" s="8">
        <f>IFERROR(Tabla_kronos_MCSIG_PEI[[#This Row],[SIA_CANTIDAD]]/Tabla_kronos_MCSIG_PEI[[#This Row],[SIP_CANTIDAD]],"Meta sin Valor")</f>
        <v>1</v>
      </c>
      <c r="N67" s="1" t="str">
        <f>IFERROR(IF(VLOOKUP(Tabla_kronos_MCSIG_PEI[[#This Row],[SIN_ID]],#REF!,1,0)&gt;0,"X","-"),"-")</f>
        <v>-</v>
      </c>
      <c r="O67"/>
    </row>
    <row r="68" spans="1:15" x14ac:dyDescent="0.3">
      <c r="A68" t="s">
        <v>66</v>
      </c>
      <c r="B68" s="1">
        <v>8</v>
      </c>
      <c r="C68" t="s">
        <v>98</v>
      </c>
      <c r="D68" s="1">
        <v>72</v>
      </c>
      <c r="E68" t="s">
        <v>65</v>
      </c>
      <c r="F68" s="1">
        <v>282</v>
      </c>
      <c r="G68" t="s">
        <v>67</v>
      </c>
      <c r="H68" s="3">
        <v>100</v>
      </c>
      <c r="I68" t="s">
        <v>102</v>
      </c>
      <c r="J68" s="3">
        <v>99</v>
      </c>
      <c r="K68" t="s">
        <v>206</v>
      </c>
      <c r="L68" s="6">
        <v>43760.640231481484</v>
      </c>
      <c r="M68" s="8">
        <f>IFERROR(Tabla_kronos_MCSIG_PEI[[#This Row],[SIA_CANTIDAD]]/Tabla_kronos_MCSIG_PEI[[#This Row],[SIP_CANTIDAD]],"Meta sin Valor")</f>
        <v>0.99</v>
      </c>
      <c r="N68" s="1" t="str">
        <f>IFERROR(IF(VLOOKUP(Tabla_kronos_MCSIG_PEI[[#This Row],[SIN_ID]],#REF!,1,0)&gt;0,"X","-"),"-")</f>
        <v>-</v>
      </c>
      <c r="O68"/>
    </row>
    <row r="69" spans="1:15" x14ac:dyDescent="0.3">
      <c r="A69" t="s">
        <v>153</v>
      </c>
      <c r="B69" s="1">
        <v>8</v>
      </c>
      <c r="C69" t="s">
        <v>98</v>
      </c>
      <c r="D69" s="1">
        <v>75</v>
      </c>
      <c r="E69" t="s">
        <v>100</v>
      </c>
      <c r="F69" s="1">
        <v>286</v>
      </c>
      <c r="G69" t="s">
        <v>71</v>
      </c>
      <c r="H69" s="3">
        <v>91</v>
      </c>
      <c r="I69" t="s">
        <v>103</v>
      </c>
      <c r="J69" s="3">
        <v>91</v>
      </c>
      <c r="K69" t="s">
        <v>101</v>
      </c>
      <c r="L69" s="6">
        <v>43774.696238425924</v>
      </c>
      <c r="M69" s="8">
        <f>IFERROR(Tabla_kronos_MCSIG_PEI[[#This Row],[SIA_CANTIDAD]]/Tabla_kronos_MCSIG_PEI[[#This Row],[SIP_CANTIDAD]],"Meta sin Valor")</f>
        <v>1</v>
      </c>
      <c r="N69" s="1" t="str">
        <f>IFERROR(IF(VLOOKUP(Tabla_kronos_MCSIG_PEI[[#This Row],[SIN_ID]],#REF!,1,0)&gt;0,"X","-"),"-")</f>
        <v>-</v>
      </c>
      <c r="O69"/>
    </row>
    <row r="70" spans="1:15" x14ac:dyDescent="0.3">
      <c r="A70" t="s">
        <v>1</v>
      </c>
      <c r="B70" s="1">
        <v>8</v>
      </c>
      <c r="C70" t="s">
        <v>98</v>
      </c>
      <c r="D70" s="1">
        <v>77</v>
      </c>
      <c r="E70" t="s">
        <v>74</v>
      </c>
      <c r="F70" s="1">
        <v>288</v>
      </c>
      <c r="G70" t="s">
        <v>75</v>
      </c>
      <c r="H70" s="3">
        <v>78</v>
      </c>
      <c r="I70" t="s">
        <v>103</v>
      </c>
      <c r="J70" s="3">
        <v>89.66</v>
      </c>
      <c r="K70" t="s">
        <v>211</v>
      </c>
      <c r="L70" s="6">
        <v>43830.450567129628</v>
      </c>
      <c r="M70" s="8">
        <f>IFERROR(Tabla_kronos_MCSIG_PEI[[#This Row],[SIA_CANTIDAD]]/Tabla_kronos_MCSIG_PEI[[#This Row],[SIP_CANTIDAD]],"Meta sin Valor")</f>
        <v>1.1494871794871795</v>
      </c>
      <c r="N70" s="1" t="str">
        <f>IFERROR(IF(VLOOKUP(Tabla_kronos_MCSIG_PEI[[#This Row],[SIN_ID]],#REF!,1,0)&gt;0,"X","-"),"-")</f>
        <v>-</v>
      </c>
      <c r="O70"/>
    </row>
    <row r="71" spans="1:15" x14ac:dyDescent="0.3">
      <c r="A71" t="s">
        <v>154</v>
      </c>
      <c r="B71" s="1">
        <v>8</v>
      </c>
      <c r="C71" t="s">
        <v>98</v>
      </c>
      <c r="D71" s="1">
        <v>76</v>
      </c>
      <c r="E71" t="s">
        <v>72</v>
      </c>
      <c r="F71" s="1">
        <v>287</v>
      </c>
      <c r="G71" t="s">
        <v>73</v>
      </c>
      <c r="H71" s="3">
        <v>2</v>
      </c>
      <c r="I71" t="s">
        <v>102</v>
      </c>
      <c r="J71" s="3">
        <v>2</v>
      </c>
      <c r="K71" t="s">
        <v>218</v>
      </c>
      <c r="L71" s="6">
        <v>43830.460613425923</v>
      </c>
      <c r="M71" s="8">
        <f>IFERROR(Tabla_kronos_MCSIG_PEI[[#This Row],[SIA_CANTIDAD]]/Tabla_kronos_MCSIG_PEI[[#This Row],[SIP_CANTIDAD]],"Meta sin Valor")</f>
        <v>1</v>
      </c>
      <c r="N71" s="1" t="str">
        <f>IFERROR(IF(VLOOKUP(Tabla_kronos_MCSIG_PEI[[#This Row],[SIN_ID]],#REF!,1,0)&gt;0,"X","-"),"-")</f>
        <v>-</v>
      </c>
      <c r="O71"/>
    </row>
    <row r="72" spans="1:15" x14ac:dyDescent="0.3">
      <c r="A72" t="s">
        <v>60</v>
      </c>
      <c r="B72" s="1">
        <v>8</v>
      </c>
      <c r="C72" t="s">
        <v>98</v>
      </c>
      <c r="D72" s="1">
        <v>73</v>
      </c>
      <c r="E72" t="s">
        <v>68</v>
      </c>
      <c r="F72" s="1">
        <v>280</v>
      </c>
      <c r="G72" t="s">
        <v>192</v>
      </c>
      <c r="H72" s="3">
        <v>100</v>
      </c>
      <c r="I72" t="s">
        <v>102</v>
      </c>
      <c r="J72" s="3">
        <v>100</v>
      </c>
      <c r="K72" t="s">
        <v>209</v>
      </c>
      <c r="L72" s="6">
        <v>43830.772407407407</v>
      </c>
      <c r="M72" s="8">
        <f>IFERROR(Tabla_kronos_MCSIG_PEI[[#This Row],[SIA_CANTIDAD]]/Tabla_kronos_MCSIG_PEI[[#This Row],[SIP_CANTIDAD]],"Meta sin Valor")</f>
        <v>1</v>
      </c>
      <c r="N72" s="1" t="str">
        <f>IFERROR(IF(VLOOKUP(Tabla_kronos_MCSIG_PEI[[#This Row],[SIN_ID]],#REF!,1,0)&gt;0,"X","-"),"-")</f>
        <v>-</v>
      </c>
      <c r="O72"/>
    </row>
    <row r="73" spans="1:15" x14ac:dyDescent="0.3">
      <c r="A73" t="s">
        <v>155</v>
      </c>
      <c r="B73" s="1">
        <v>8</v>
      </c>
      <c r="C73" t="s">
        <v>98</v>
      </c>
      <c r="D73" s="1">
        <v>74</v>
      </c>
      <c r="E73" t="s">
        <v>69</v>
      </c>
      <c r="F73" s="1">
        <v>284</v>
      </c>
      <c r="G73" t="s">
        <v>156</v>
      </c>
      <c r="H73" s="3">
        <v>90</v>
      </c>
      <c r="I73" t="s">
        <v>103</v>
      </c>
      <c r="J73" s="3">
        <v>94</v>
      </c>
      <c r="K73" t="s">
        <v>216</v>
      </c>
      <c r="L73" s="6">
        <v>43830.694062499999</v>
      </c>
      <c r="M73" s="8">
        <f>IFERROR(Tabla_kronos_MCSIG_PEI[[#This Row],[SIA_CANTIDAD]]/Tabla_kronos_MCSIG_PEI[[#This Row],[SIP_CANTIDAD]],"Meta sin Valor")</f>
        <v>1.0444444444444445</v>
      </c>
      <c r="N73" s="1" t="str">
        <f>IFERROR(IF(VLOOKUP(Tabla_kronos_MCSIG_PEI[[#This Row],[SIN_ID]],#REF!,1,0)&gt;0,"X","-"),"-")</f>
        <v>-</v>
      </c>
      <c r="O73"/>
    </row>
    <row r="74" spans="1:15" x14ac:dyDescent="0.3">
      <c r="A74" t="s">
        <v>155</v>
      </c>
      <c r="B74" s="1">
        <v>8</v>
      </c>
      <c r="C74" t="s">
        <v>98</v>
      </c>
      <c r="D74" s="1">
        <v>74</v>
      </c>
      <c r="E74" t="s">
        <v>69</v>
      </c>
      <c r="F74" s="1">
        <v>285</v>
      </c>
      <c r="G74" t="s">
        <v>70</v>
      </c>
      <c r="H74" s="3">
        <v>80</v>
      </c>
      <c r="I74" t="s">
        <v>102</v>
      </c>
      <c r="J74" s="3">
        <v>94</v>
      </c>
      <c r="K74" t="s">
        <v>217</v>
      </c>
      <c r="L74" s="6">
        <v>43830.69672453704</v>
      </c>
      <c r="M74" s="8">
        <f>IFERROR(Tabla_kronos_MCSIG_PEI[[#This Row],[SIA_CANTIDAD]]/Tabla_kronos_MCSIG_PEI[[#This Row],[SIP_CANTIDAD]],"Meta sin Valor")</f>
        <v>1.175</v>
      </c>
      <c r="N74" s="1" t="str">
        <f>IFERROR(IF(VLOOKUP(Tabla_kronos_MCSIG_PEI[[#This Row],[SIN_ID]],#REF!,1,0)&gt;0,"X","-"),"-")</f>
        <v>-</v>
      </c>
      <c r="O74"/>
    </row>
    <row r="75" spans="1:15" x14ac:dyDescent="0.3">
      <c r="A75" t="s">
        <v>157</v>
      </c>
      <c r="B75" s="1">
        <v>8</v>
      </c>
      <c r="C75" t="s">
        <v>98</v>
      </c>
      <c r="D75" s="1">
        <v>69</v>
      </c>
      <c r="E75" t="s">
        <v>58</v>
      </c>
      <c r="F75" s="1">
        <v>277</v>
      </c>
      <c r="G75" t="s">
        <v>59</v>
      </c>
      <c r="H75" s="3">
        <v>90.8</v>
      </c>
      <c r="I75" t="s">
        <v>103</v>
      </c>
      <c r="J75" s="3">
        <v>96</v>
      </c>
      <c r="K75" t="s">
        <v>182</v>
      </c>
      <c r="L75" s="6">
        <v>43830.66846064815</v>
      </c>
      <c r="M75" s="8">
        <f>IFERROR(Tabla_kronos_MCSIG_PEI[[#This Row],[SIA_CANTIDAD]]/Tabla_kronos_MCSIG_PEI[[#This Row],[SIP_CANTIDAD]],"Meta sin Valor")</f>
        <v>1.0572687224669604</v>
      </c>
      <c r="N75" s="1" t="str">
        <f>IFERROR(IF(VLOOKUP(Tabla_kronos_MCSIG_PEI[[#This Row],[SIN_ID]],#REF!,1,0)&gt;0,"X","-"),"-")</f>
        <v>-</v>
      </c>
      <c r="O75"/>
    </row>
    <row r="76" spans="1:15" x14ac:dyDescent="0.3">
      <c r="A76" t="s">
        <v>60</v>
      </c>
      <c r="B76" s="1">
        <v>8</v>
      </c>
      <c r="C76" t="s">
        <v>98</v>
      </c>
      <c r="D76" s="1">
        <v>69</v>
      </c>
      <c r="E76" t="s">
        <v>58</v>
      </c>
      <c r="F76" s="1">
        <v>278</v>
      </c>
      <c r="G76" t="s">
        <v>193</v>
      </c>
      <c r="H76" s="3">
        <v>100</v>
      </c>
      <c r="I76" t="s">
        <v>102</v>
      </c>
      <c r="J76" s="3">
        <v>100</v>
      </c>
      <c r="K76" t="s">
        <v>183</v>
      </c>
      <c r="L76" s="6">
        <v>43830.503564814811</v>
      </c>
      <c r="M76" s="8">
        <f>IFERROR(Tabla_kronos_MCSIG_PEI[[#This Row],[SIA_CANTIDAD]]/Tabla_kronos_MCSIG_PEI[[#This Row],[SIP_CANTIDAD]],"Meta sin Valor")</f>
        <v>1</v>
      </c>
      <c r="N76" s="1" t="str">
        <f>IFERROR(IF(VLOOKUP(Tabla_kronos_MCSIG_PEI[[#This Row],[SIN_ID]],#REF!,1,0)&gt;0,"X","-"),"-")</f>
        <v>-</v>
      </c>
      <c r="O76"/>
    </row>
    <row r="77" spans="1:15" x14ac:dyDescent="0.3">
      <c r="A77" t="s">
        <v>99</v>
      </c>
      <c r="B77" s="1">
        <v>8</v>
      </c>
      <c r="C77" t="s">
        <v>98</v>
      </c>
      <c r="D77" s="1">
        <v>69</v>
      </c>
      <c r="E77" t="s">
        <v>58</v>
      </c>
      <c r="F77" s="1">
        <v>279</v>
      </c>
      <c r="G77" t="s">
        <v>61</v>
      </c>
      <c r="H77" s="3">
        <v>10</v>
      </c>
      <c r="I77" t="s">
        <v>103</v>
      </c>
      <c r="J77" s="3">
        <v>9</v>
      </c>
      <c r="K77" t="s">
        <v>158</v>
      </c>
      <c r="L77" s="6">
        <v>43768.632743055554</v>
      </c>
      <c r="M77" s="8">
        <f>IFERROR(Tabla_kronos_MCSIG_PEI[[#This Row],[SIA_CANTIDAD]]/Tabla_kronos_MCSIG_PEI[[#This Row],[SIP_CANTIDAD]],"Meta sin Valor")</f>
        <v>0.9</v>
      </c>
      <c r="N77" s="1" t="str">
        <f>IFERROR(IF(VLOOKUP(Tabla_kronos_MCSIG_PEI[[#This Row],[SIN_ID]],#REF!,1,0)&gt;0,"X","-"),"-")</f>
        <v>-</v>
      </c>
      <c r="O77"/>
    </row>
    <row r="78" spans="1:15" x14ac:dyDescent="0.3">
      <c r="B78" s="1"/>
      <c r="G78" s="1">
        <f>SUBTOTAL(103,Tabla_kronos_MCSIG_PEI[SIN_NOMBRE])</f>
        <v>76</v>
      </c>
      <c r="J78" s="1">
        <f>SUBTOTAL(103,Tabla_kronos_MCSIG_PEI[SIA_CANTIDAD])</f>
        <v>74</v>
      </c>
      <c r="M78" s="10"/>
      <c r="N78" s="1">
        <f>COUNTIF(Tabla_kronos_MCSIG_PEI[PND],"X")</f>
        <v>0</v>
      </c>
      <c r="O78"/>
    </row>
    <row r="79" spans="1:15" x14ac:dyDescent="0.3">
      <c r="O79"/>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98E24-E265-420F-80AA-53997413FD71}">
  <sheetPr>
    <tabColor rgb="FF002060"/>
  </sheetPr>
  <dimension ref="A1:G153"/>
  <sheetViews>
    <sheetView workbookViewId="0"/>
  </sheetViews>
  <sheetFormatPr baseColWidth="10" defaultRowHeight="14.4" x14ac:dyDescent="0.3"/>
  <cols>
    <col min="1" max="1" width="9.44140625" bestFit="1" customWidth="1"/>
    <col min="2" max="2" width="9.109375" bestFit="1" customWidth="1"/>
    <col min="3" max="3" width="9.109375" style="1" bestFit="1" customWidth="1"/>
    <col min="4" max="4" width="60.6640625" style="1" bestFit="1" customWidth="1"/>
    <col min="5" max="6" width="13.6640625" style="1" bestFit="1" customWidth="1"/>
    <col min="7" max="7" width="9.44140625" style="1" bestFit="1" customWidth="1"/>
    <col min="8" max="9" width="13.6640625" bestFit="1" customWidth="1"/>
    <col min="10" max="10" width="22.33203125" bestFit="1" customWidth="1"/>
    <col min="11" max="11" width="27.6640625" bestFit="1" customWidth="1"/>
  </cols>
  <sheetData>
    <row r="1" spans="1:7" x14ac:dyDescent="0.3">
      <c r="A1" s="2" t="s">
        <v>108</v>
      </c>
      <c r="B1" s="2" t="s">
        <v>110</v>
      </c>
      <c r="C1" s="2" t="s">
        <v>112</v>
      </c>
      <c r="D1" s="2" t="s">
        <v>107</v>
      </c>
      <c r="E1" s="1" t="s">
        <v>168</v>
      </c>
      <c r="F1" s="1" t="s">
        <v>169</v>
      </c>
      <c r="G1" s="1" t="s">
        <v>170</v>
      </c>
    </row>
    <row r="2" spans="1:7" x14ac:dyDescent="0.3">
      <c r="A2">
        <v>1</v>
      </c>
      <c r="B2">
        <v>31</v>
      </c>
      <c r="C2">
        <v>221</v>
      </c>
      <c r="D2" t="s">
        <v>1</v>
      </c>
      <c r="E2" s="3">
        <v>0</v>
      </c>
      <c r="F2" s="3">
        <v>0</v>
      </c>
      <c r="G2" s="11" t="e">
        <v>#DIV/0!</v>
      </c>
    </row>
    <row r="3" spans="1:7" x14ac:dyDescent="0.3">
      <c r="C3">
        <v>222</v>
      </c>
      <c r="D3" t="s">
        <v>1</v>
      </c>
      <c r="E3" s="3">
        <v>25</v>
      </c>
      <c r="F3" s="3">
        <v>25</v>
      </c>
      <c r="G3" s="11">
        <v>1</v>
      </c>
    </row>
    <row r="4" spans="1:7" x14ac:dyDescent="0.3">
      <c r="C4">
        <v>304</v>
      </c>
      <c r="D4" t="s">
        <v>3</v>
      </c>
      <c r="E4" s="3">
        <v>3</v>
      </c>
      <c r="F4" s="3">
        <v>3</v>
      </c>
      <c r="G4" s="11">
        <v>1</v>
      </c>
    </row>
    <row r="5" spans="1:7" x14ac:dyDescent="0.3">
      <c r="B5">
        <v>32</v>
      </c>
      <c r="C5">
        <v>223</v>
      </c>
      <c r="D5" t="s">
        <v>5</v>
      </c>
      <c r="E5" s="3">
        <v>0</v>
      </c>
      <c r="F5" s="3">
        <v>0</v>
      </c>
      <c r="G5" s="11" t="e">
        <v>#DIV/0!</v>
      </c>
    </row>
    <row r="6" spans="1:7" x14ac:dyDescent="0.3">
      <c r="C6">
        <v>224</v>
      </c>
      <c r="D6" t="s">
        <v>5</v>
      </c>
      <c r="E6" s="3">
        <v>0</v>
      </c>
      <c r="F6" s="3">
        <v>0</v>
      </c>
      <c r="G6" s="11" t="e">
        <v>#DIV/0!</v>
      </c>
    </row>
    <row r="7" spans="1:7" x14ac:dyDescent="0.3">
      <c r="C7">
        <v>225</v>
      </c>
      <c r="D7" t="s">
        <v>6</v>
      </c>
      <c r="E7" s="3">
        <v>0</v>
      </c>
      <c r="F7" s="3">
        <v>0</v>
      </c>
      <c r="G7" s="11" t="e">
        <v>#DIV/0!</v>
      </c>
    </row>
    <row r="8" spans="1:7" x14ac:dyDescent="0.3">
      <c r="C8">
        <v>226</v>
      </c>
      <c r="D8" t="s">
        <v>124</v>
      </c>
      <c r="E8" s="3">
        <v>25</v>
      </c>
      <c r="F8" s="3">
        <v>35</v>
      </c>
      <c r="G8" s="11">
        <v>1.4</v>
      </c>
    </row>
    <row r="9" spans="1:7" x14ac:dyDescent="0.3">
      <c r="C9">
        <v>227</v>
      </c>
      <c r="D9" t="s">
        <v>3</v>
      </c>
      <c r="E9" s="3">
        <v>1</v>
      </c>
      <c r="F9" s="3">
        <v>1</v>
      </c>
      <c r="G9" s="11">
        <v>1</v>
      </c>
    </row>
    <row r="10" spans="1:7" x14ac:dyDescent="0.3">
      <c r="B10">
        <v>33</v>
      </c>
      <c r="C10">
        <v>228</v>
      </c>
      <c r="D10" t="s">
        <v>3</v>
      </c>
      <c r="E10" s="3">
        <v>1</v>
      </c>
      <c r="F10" s="3">
        <v>4</v>
      </c>
      <c r="G10" s="11">
        <v>4</v>
      </c>
    </row>
    <row r="11" spans="1:7" x14ac:dyDescent="0.3">
      <c r="A11">
        <v>2</v>
      </c>
      <c r="B11">
        <v>47</v>
      </c>
      <c r="C11">
        <v>229</v>
      </c>
      <c r="D11" t="s">
        <v>10</v>
      </c>
      <c r="E11" s="3">
        <v>93</v>
      </c>
      <c r="F11" s="3">
        <v>93</v>
      </c>
      <c r="G11" s="11">
        <v>1</v>
      </c>
    </row>
    <row r="12" spans="1:7" x14ac:dyDescent="0.3">
      <c r="C12">
        <v>230</v>
      </c>
      <c r="D12" t="s">
        <v>10</v>
      </c>
      <c r="E12" s="3">
        <v>1047</v>
      </c>
      <c r="F12" s="3">
        <v>3102</v>
      </c>
      <c r="G12" s="11">
        <v>2.9627507163323781</v>
      </c>
    </row>
    <row r="13" spans="1:7" x14ac:dyDescent="0.3">
      <c r="C13">
        <v>231</v>
      </c>
      <c r="D13" t="s">
        <v>10</v>
      </c>
      <c r="E13" s="3">
        <v>0</v>
      </c>
      <c r="F13" s="3">
        <v>0</v>
      </c>
      <c r="G13" s="11" t="e">
        <v>#DIV/0!</v>
      </c>
    </row>
    <row r="14" spans="1:7" x14ac:dyDescent="0.3">
      <c r="B14">
        <v>48</v>
      </c>
      <c r="C14">
        <v>232</v>
      </c>
      <c r="D14" t="s">
        <v>12</v>
      </c>
      <c r="E14" s="3">
        <v>33</v>
      </c>
      <c r="F14" s="3">
        <v>0</v>
      </c>
      <c r="G14" s="11">
        <v>0</v>
      </c>
    </row>
    <row r="15" spans="1:7" x14ac:dyDescent="0.3">
      <c r="B15">
        <v>49</v>
      </c>
      <c r="C15">
        <v>233</v>
      </c>
      <c r="D15" t="s">
        <v>131</v>
      </c>
      <c r="E15" s="3">
        <v>16</v>
      </c>
      <c r="F15" s="3">
        <v>17</v>
      </c>
      <c r="G15" s="11">
        <v>1.0625</v>
      </c>
    </row>
    <row r="16" spans="1:7" x14ac:dyDescent="0.3">
      <c r="C16">
        <v>234</v>
      </c>
      <c r="D16" t="s">
        <v>131</v>
      </c>
      <c r="E16" s="3">
        <v>8</v>
      </c>
      <c r="F16" s="3">
        <v>10</v>
      </c>
      <c r="G16" s="11">
        <v>1.25</v>
      </c>
    </row>
    <row r="17" spans="1:7" x14ac:dyDescent="0.3">
      <c r="C17">
        <v>289</v>
      </c>
      <c r="D17" t="s">
        <v>12</v>
      </c>
      <c r="E17" s="3">
        <v>1</v>
      </c>
      <c r="F17" s="3">
        <v>0</v>
      </c>
      <c r="G17" s="11">
        <v>0</v>
      </c>
    </row>
    <row r="18" spans="1:7" x14ac:dyDescent="0.3">
      <c r="B18">
        <v>50</v>
      </c>
      <c r="C18">
        <v>235</v>
      </c>
      <c r="D18" t="s">
        <v>3</v>
      </c>
      <c r="E18" s="3">
        <v>3</v>
      </c>
      <c r="F18" s="3">
        <v>7</v>
      </c>
      <c r="G18" s="11">
        <v>2.3333333333333335</v>
      </c>
    </row>
    <row r="19" spans="1:7" x14ac:dyDescent="0.3">
      <c r="C19">
        <v>236</v>
      </c>
      <c r="D19" t="s">
        <v>3</v>
      </c>
      <c r="E19" s="3">
        <v>1</v>
      </c>
      <c r="F19" s="3">
        <v>4</v>
      </c>
      <c r="G19" s="11">
        <v>4</v>
      </c>
    </row>
    <row r="20" spans="1:7" x14ac:dyDescent="0.3">
      <c r="B20">
        <v>51</v>
      </c>
      <c r="C20">
        <v>237</v>
      </c>
      <c r="D20" t="s">
        <v>124</v>
      </c>
      <c r="E20" s="3">
        <v>100</v>
      </c>
      <c r="F20" s="3">
        <v>56</v>
      </c>
      <c r="G20" s="11">
        <v>0.56000000000000005</v>
      </c>
    </row>
    <row r="21" spans="1:7" x14ac:dyDescent="0.3">
      <c r="A21">
        <v>3</v>
      </c>
      <c r="B21">
        <v>52</v>
      </c>
      <c r="C21">
        <v>238</v>
      </c>
      <c r="D21" t="s">
        <v>133</v>
      </c>
      <c r="E21" s="3">
        <v>0</v>
      </c>
      <c r="F21" s="3">
        <v>0</v>
      </c>
      <c r="G21" s="11" t="e">
        <v>#DIV/0!</v>
      </c>
    </row>
    <row r="22" spans="1:7" x14ac:dyDescent="0.3">
      <c r="C22">
        <v>239</v>
      </c>
      <c r="D22" t="s">
        <v>133</v>
      </c>
      <c r="E22" s="3">
        <v>0</v>
      </c>
      <c r="F22" s="3">
        <v>0</v>
      </c>
      <c r="G22" s="11" t="e">
        <v>#DIV/0!</v>
      </c>
    </row>
    <row r="23" spans="1:7" x14ac:dyDescent="0.3">
      <c r="C23">
        <v>240</v>
      </c>
      <c r="D23" t="s">
        <v>133</v>
      </c>
      <c r="E23" s="3">
        <v>2800</v>
      </c>
      <c r="F23" s="3">
        <v>2800</v>
      </c>
      <c r="G23" s="11">
        <v>1</v>
      </c>
    </row>
    <row r="24" spans="1:7" x14ac:dyDescent="0.3">
      <c r="C24">
        <v>241</v>
      </c>
      <c r="D24" t="s">
        <v>6</v>
      </c>
      <c r="E24" s="3">
        <v>750000</v>
      </c>
      <c r="F24" s="3">
        <v>1700038</v>
      </c>
      <c r="G24" s="11">
        <v>2.2667173333333333</v>
      </c>
    </row>
    <row r="25" spans="1:7" x14ac:dyDescent="0.3">
      <c r="C25">
        <v>242</v>
      </c>
      <c r="D25" t="s">
        <v>133</v>
      </c>
      <c r="E25" s="3">
        <v>543</v>
      </c>
      <c r="F25" s="3">
        <v>543</v>
      </c>
      <c r="G25" s="11">
        <v>1</v>
      </c>
    </row>
    <row r="26" spans="1:7" x14ac:dyDescent="0.3">
      <c r="B26">
        <v>53</v>
      </c>
      <c r="C26">
        <v>243</v>
      </c>
      <c r="D26" t="s">
        <v>5</v>
      </c>
      <c r="E26" s="3">
        <v>16</v>
      </c>
      <c r="F26" s="3">
        <v>16</v>
      </c>
      <c r="G26" s="11">
        <v>1</v>
      </c>
    </row>
    <row r="27" spans="1:7" x14ac:dyDescent="0.3">
      <c r="C27">
        <v>244</v>
      </c>
      <c r="D27" t="s">
        <v>6</v>
      </c>
      <c r="E27" s="3">
        <v>4251</v>
      </c>
      <c r="F27" s="3">
        <v>4664</v>
      </c>
      <c r="G27" s="11">
        <v>1.0971536109150788</v>
      </c>
    </row>
    <row r="28" spans="1:7" x14ac:dyDescent="0.3">
      <c r="C28">
        <v>245</v>
      </c>
      <c r="D28" t="s">
        <v>6</v>
      </c>
      <c r="E28" s="3">
        <v>176272</v>
      </c>
      <c r="F28" s="3">
        <v>187566</v>
      </c>
      <c r="G28" s="11">
        <v>1.0640714350549152</v>
      </c>
    </row>
    <row r="29" spans="1:7" x14ac:dyDescent="0.3">
      <c r="C29">
        <v>246</v>
      </c>
      <c r="D29" t="s">
        <v>25</v>
      </c>
      <c r="E29" s="3">
        <v>4</v>
      </c>
      <c r="F29" s="3">
        <v>16</v>
      </c>
      <c r="G29" s="11">
        <v>4</v>
      </c>
    </row>
    <row r="30" spans="1:7" x14ac:dyDescent="0.3">
      <c r="C30">
        <v>247</v>
      </c>
      <c r="D30" t="s">
        <v>26</v>
      </c>
      <c r="E30" s="3">
        <v>10</v>
      </c>
      <c r="F30" s="3">
        <v>10</v>
      </c>
      <c r="G30" s="11">
        <v>1</v>
      </c>
    </row>
    <row r="31" spans="1:7" x14ac:dyDescent="0.3">
      <c r="C31">
        <v>307</v>
      </c>
      <c r="D31" t="s">
        <v>12</v>
      </c>
      <c r="E31" s="3">
        <v>1</v>
      </c>
      <c r="F31" s="3">
        <v>1</v>
      </c>
      <c r="G31" s="11">
        <v>1</v>
      </c>
    </row>
    <row r="32" spans="1:7" x14ac:dyDescent="0.3">
      <c r="B32">
        <v>54</v>
      </c>
      <c r="C32">
        <v>248</v>
      </c>
      <c r="D32" t="s">
        <v>25</v>
      </c>
      <c r="E32" s="3">
        <v>2000000</v>
      </c>
      <c r="F32" s="3">
        <v>2211031</v>
      </c>
      <c r="G32" s="11">
        <v>1.1055155000000001</v>
      </c>
    </row>
    <row r="33" spans="1:7" x14ac:dyDescent="0.3">
      <c r="B33">
        <v>55</v>
      </c>
      <c r="C33">
        <v>249</v>
      </c>
      <c r="D33" t="s">
        <v>26</v>
      </c>
      <c r="E33" s="3">
        <v>250</v>
      </c>
      <c r="F33" s="3">
        <v>256</v>
      </c>
      <c r="G33" s="11">
        <v>1.024</v>
      </c>
    </row>
    <row r="34" spans="1:7" x14ac:dyDescent="0.3">
      <c r="C34">
        <v>250</v>
      </c>
      <c r="D34" t="s">
        <v>32</v>
      </c>
      <c r="E34" s="3">
        <v>80</v>
      </c>
      <c r="F34" s="3">
        <v>104</v>
      </c>
      <c r="G34" s="11">
        <v>1.3</v>
      </c>
    </row>
    <row r="35" spans="1:7" x14ac:dyDescent="0.3">
      <c r="C35">
        <v>251</v>
      </c>
      <c r="D35" t="s">
        <v>87</v>
      </c>
      <c r="E35" s="3">
        <v>230</v>
      </c>
      <c r="F35" s="3">
        <v>263</v>
      </c>
      <c r="G35" s="11">
        <v>1.1434782608695653</v>
      </c>
    </row>
    <row r="36" spans="1:7" x14ac:dyDescent="0.3">
      <c r="A36">
        <v>4</v>
      </c>
      <c r="B36">
        <v>56</v>
      </c>
      <c r="C36">
        <v>252</v>
      </c>
      <c r="D36" t="s">
        <v>3</v>
      </c>
      <c r="E36" s="3">
        <v>3</v>
      </c>
      <c r="F36" s="3">
        <v>2</v>
      </c>
      <c r="G36" s="11">
        <v>0.66666666666666663</v>
      </c>
    </row>
    <row r="37" spans="1:7" x14ac:dyDescent="0.3">
      <c r="B37">
        <v>57</v>
      </c>
      <c r="C37">
        <v>253</v>
      </c>
      <c r="D37" t="s">
        <v>36</v>
      </c>
      <c r="E37" s="3">
        <v>10000000000</v>
      </c>
      <c r="F37" s="3">
        <v>11359904293</v>
      </c>
      <c r="G37" s="11">
        <v>1.1359904293</v>
      </c>
    </row>
    <row r="38" spans="1:7" x14ac:dyDescent="0.3">
      <c r="C38">
        <v>254</v>
      </c>
      <c r="D38" t="s">
        <v>10</v>
      </c>
      <c r="E38" s="3">
        <v>70</v>
      </c>
      <c r="F38" s="3">
        <v>86</v>
      </c>
      <c r="G38" s="11">
        <v>1.2285714285714286</v>
      </c>
    </row>
    <row r="39" spans="1:7" x14ac:dyDescent="0.3">
      <c r="A39">
        <v>5</v>
      </c>
      <c r="B39">
        <v>58</v>
      </c>
      <c r="C39">
        <v>255</v>
      </c>
      <c r="D39" t="s">
        <v>140</v>
      </c>
      <c r="E39" s="3">
        <v>81</v>
      </c>
      <c r="F39" s="3">
        <v>81</v>
      </c>
      <c r="G39" s="11">
        <v>1</v>
      </c>
    </row>
    <row r="40" spans="1:7" x14ac:dyDescent="0.3">
      <c r="C40">
        <v>256</v>
      </c>
      <c r="D40" t="s">
        <v>142</v>
      </c>
      <c r="E40" s="3">
        <v>0</v>
      </c>
      <c r="F40" s="3">
        <v>0</v>
      </c>
      <c r="G40" s="11" t="e">
        <v>#DIV/0!</v>
      </c>
    </row>
    <row r="41" spans="1:7" x14ac:dyDescent="0.3">
      <c r="C41">
        <v>257</v>
      </c>
      <c r="D41" t="s">
        <v>142</v>
      </c>
      <c r="E41" s="3">
        <v>82</v>
      </c>
      <c r="F41" s="3">
        <v>82</v>
      </c>
      <c r="G41" s="11">
        <v>1</v>
      </c>
    </row>
    <row r="42" spans="1:7" x14ac:dyDescent="0.3">
      <c r="C42">
        <v>308</v>
      </c>
      <c r="D42" t="s">
        <v>12</v>
      </c>
      <c r="E42" s="3">
        <v>0</v>
      </c>
      <c r="F42" s="3">
        <v>0</v>
      </c>
      <c r="G42" s="11" t="e">
        <v>#DIV/0!</v>
      </c>
    </row>
    <row r="43" spans="1:7" x14ac:dyDescent="0.3">
      <c r="B43">
        <v>60</v>
      </c>
      <c r="C43">
        <v>259</v>
      </c>
      <c r="D43" t="s">
        <v>6</v>
      </c>
      <c r="E43" s="3">
        <v>1</v>
      </c>
      <c r="F43" s="3">
        <v>1</v>
      </c>
      <c r="G43" s="11">
        <v>1</v>
      </c>
    </row>
    <row r="44" spans="1:7" x14ac:dyDescent="0.3">
      <c r="C44">
        <v>290</v>
      </c>
      <c r="D44" t="s">
        <v>12</v>
      </c>
      <c r="E44" s="3">
        <v>10</v>
      </c>
      <c r="F44" s="3">
        <v>10</v>
      </c>
      <c r="G44" s="11">
        <v>1</v>
      </c>
    </row>
    <row r="45" spans="1:7" x14ac:dyDescent="0.3">
      <c r="C45">
        <v>309</v>
      </c>
      <c r="D45" t="s">
        <v>6</v>
      </c>
      <c r="E45" s="3">
        <v>100</v>
      </c>
      <c r="F45" s="3">
        <v>100</v>
      </c>
      <c r="G45" s="11">
        <v>1</v>
      </c>
    </row>
    <row r="46" spans="1:7" x14ac:dyDescent="0.3">
      <c r="A46">
        <v>6</v>
      </c>
      <c r="B46">
        <v>61</v>
      </c>
      <c r="C46">
        <v>260</v>
      </c>
      <c r="D46" t="s">
        <v>5</v>
      </c>
      <c r="E46" s="3">
        <v>11</v>
      </c>
      <c r="F46" s="3">
        <v>11</v>
      </c>
      <c r="G46" s="11">
        <v>1</v>
      </c>
    </row>
    <row r="47" spans="1:7" x14ac:dyDescent="0.3">
      <c r="C47">
        <v>261</v>
      </c>
      <c r="D47" t="s">
        <v>5</v>
      </c>
      <c r="E47" s="3">
        <v>21</v>
      </c>
      <c r="F47" s="3">
        <v>21</v>
      </c>
      <c r="G47" s="11">
        <v>1</v>
      </c>
    </row>
    <row r="48" spans="1:7" x14ac:dyDescent="0.3">
      <c r="B48">
        <v>62</v>
      </c>
      <c r="C48">
        <v>262</v>
      </c>
      <c r="D48" t="s">
        <v>5</v>
      </c>
      <c r="E48" s="3">
        <v>6</v>
      </c>
      <c r="F48" s="3">
        <v>6</v>
      </c>
      <c r="G48" s="11">
        <v>1</v>
      </c>
    </row>
    <row r="49" spans="1:7" x14ac:dyDescent="0.3">
      <c r="C49">
        <v>263</v>
      </c>
      <c r="D49" t="s">
        <v>5</v>
      </c>
      <c r="E49" s="3">
        <v>1145</v>
      </c>
      <c r="F49" s="3">
        <v>1145</v>
      </c>
      <c r="G49" s="11">
        <v>1</v>
      </c>
    </row>
    <row r="50" spans="1:7" x14ac:dyDescent="0.3">
      <c r="C50">
        <v>264</v>
      </c>
      <c r="D50" t="s">
        <v>6</v>
      </c>
      <c r="E50" s="3">
        <v>2</v>
      </c>
      <c r="F50" s="3">
        <v>2</v>
      </c>
      <c r="G50" s="11">
        <v>1</v>
      </c>
    </row>
    <row r="51" spans="1:7" x14ac:dyDescent="0.3">
      <c r="B51">
        <v>63</v>
      </c>
      <c r="C51">
        <v>265</v>
      </c>
      <c r="D51" t="s">
        <v>5</v>
      </c>
      <c r="E51" s="3">
        <v>55</v>
      </c>
      <c r="F51" s="3">
        <v>55</v>
      </c>
      <c r="G51" s="11">
        <v>1</v>
      </c>
    </row>
    <row r="52" spans="1:7" x14ac:dyDescent="0.3">
      <c r="C52">
        <v>266</v>
      </c>
      <c r="D52" t="s">
        <v>5</v>
      </c>
      <c r="E52" s="3">
        <v>67</v>
      </c>
      <c r="F52" s="3">
        <v>67</v>
      </c>
      <c r="G52" s="11">
        <v>1</v>
      </c>
    </row>
    <row r="53" spans="1:7" x14ac:dyDescent="0.3">
      <c r="B53">
        <v>64</v>
      </c>
      <c r="C53">
        <v>267</v>
      </c>
      <c r="D53" t="s">
        <v>142</v>
      </c>
      <c r="E53" s="3">
        <v>12</v>
      </c>
      <c r="F53" s="3">
        <v>12</v>
      </c>
      <c r="G53" s="11">
        <v>1</v>
      </c>
    </row>
    <row r="54" spans="1:7" x14ac:dyDescent="0.3">
      <c r="B54">
        <v>67</v>
      </c>
      <c r="C54">
        <v>297</v>
      </c>
      <c r="D54" t="s">
        <v>12</v>
      </c>
      <c r="E54" s="3">
        <v>100</v>
      </c>
      <c r="F54" s="3">
        <v>100</v>
      </c>
      <c r="G54" s="11">
        <v>1</v>
      </c>
    </row>
    <row r="55" spans="1:7" x14ac:dyDescent="0.3">
      <c r="C55">
        <v>310</v>
      </c>
      <c r="D55" t="s">
        <v>6</v>
      </c>
      <c r="E55" s="3">
        <v>800000</v>
      </c>
      <c r="F55" s="3">
        <v>800000</v>
      </c>
      <c r="G55" s="11">
        <v>1</v>
      </c>
    </row>
    <row r="56" spans="1:7" x14ac:dyDescent="0.3">
      <c r="A56">
        <v>7</v>
      </c>
      <c r="B56">
        <v>65</v>
      </c>
      <c r="C56">
        <v>268</v>
      </c>
      <c r="D56" t="s">
        <v>148</v>
      </c>
      <c r="E56" s="3">
        <v>4350</v>
      </c>
      <c r="F56" s="3">
        <v>4350</v>
      </c>
      <c r="G56" s="11">
        <v>1</v>
      </c>
    </row>
    <row r="57" spans="1:7" x14ac:dyDescent="0.3">
      <c r="C57">
        <v>269</v>
      </c>
      <c r="D57" t="s">
        <v>148</v>
      </c>
      <c r="E57" s="3">
        <v>20</v>
      </c>
      <c r="F57" s="3">
        <v>20</v>
      </c>
      <c r="G57" s="11">
        <v>1</v>
      </c>
    </row>
    <row r="58" spans="1:7" x14ac:dyDescent="0.3">
      <c r="C58">
        <v>270</v>
      </c>
      <c r="D58" t="s">
        <v>149</v>
      </c>
      <c r="E58" s="3">
        <v>1945</v>
      </c>
      <c r="F58" s="3">
        <v>1801</v>
      </c>
      <c r="G58" s="11">
        <v>0.92596401028277631</v>
      </c>
    </row>
    <row r="59" spans="1:7" x14ac:dyDescent="0.3">
      <c r="C59">
        <v>271</v>
      </c>
      <c r="D59" t="s">
        <v>149</v>
      </c>
      <c r="E59" s="3">
        <v>100</v>
      </c>
      <c r="F59" s="3">
        <v>102</v>
      </c>
      <c r="G59" s="11">
        <v>1.02</v>
      </c>
    </row>
    <row r="60" spans="1:7" x14ac:dyDescent="0.3">
      <c r="B60">
        <v>66</v>
      </c>
      <c r="C60">
        <v>272</v>
      </c>
      <c r="D60" t="s">
        <v>5</v>
      </c>
      <c r="E60" s="3">
        <v>1</v>
      </c>
      <c r="F60" s="3">
        <v>1</v>
      </c>
      <c r="G60" s="11">
        <v>1</v>
      </c>
    </row>
    <row r="61" spans="1:7" x14ac:dyDescent="0.3">
      <c r="C61">
        <v>273</v>
      </c>
      <c r="D61" t="s">
        <v>5</v>
      </c>
      <c r="E61" s="3">
        <v>1</v>
      </c>
      <c r="F61" s="3">
        <v>1</v>
      </c>
      <c r="G61" s="11">
        <v>1</v>
      </c>
    </row>
    <row r="62" spans="1:7" x14ac:dyDescent="0.3">
      <c r="C62">
        <v>274</v>
      </c>
      <c r="D62" t="s">
        <v>3</v>
      </c>
      <c r="E62" s="3">
        <v>60</v>
      </c>
      <c r="F62" s="3">
        <v>60</v>
      </c>
      <c r="G62" s="11">
        <v>1</v>
      </c>
    </row>
    <row r="63" spans="1:7" x14ac:dyDescent="0.3">
      <c r="C63">
        <v>306</v>
      </c>
      <c r="D63" t="s">
        <v>3</v>
      </c>
      <c r="E63" s="3">
        <v>50</v>
      </c>
      <c r="F63" s="3">
        <v>373</v>
      </c>
      <c r="G63" s="11">
        <v>7.46</v>
      </c>
    </row>
    <row r="64" spans="1:7" x14ac:dyDescent="0.3">
      <c r="B64">
        <v>68</v>
      </c>
      <c r="C64">
        <v>275</v>
      </c>
      <c r="D64" t="s">
        <v>133</v>
      </c>
      <c r="E64" s="3">
        <v>150</v>
      </c>
      <c r="F64" s="3">
        <v>150</v>
      </c>
      <c r="G64" s="11">
        <v>1</v>
      </c>
    </row>
    <row r="65" spans="1:7" x14ac:dyDescent="0.3">
      <c r="C65">
        <v>276</v>
      </c>
      <c r="D65" t="s">
        <v>142</v>
      </c>
      <c r="E65" s="3">
        <v>8</v>
      </c>
      <c r="F65" s="3">
        <v>8</v>
      </c>
      <c r="G65" s="11">
        <v>1</v>
      </c>
    </row>
    <row r="66" spans="1:7" x14ac:dyDescent="0.3">
      <c r="A66">
        <v>8</v>
      </c>
      <c r="B66">
        <v>69</v>
      </c>
      <c r="C66">
        <v>277</v>
      </c>
      <c r="D66" t="s">
        <v>157</v>
      </c>
      <c r="E66" s="3">
        <v>90.8</v>
      </c>
      <c r="F66" s="3">
        <v>96</v>
      </c>
      <c r="G66" s="11">
        <v>1.0572687224669604</v>
      </c>
    </row>
    <row r="67" spans="1:7" x14ac:dyDescent="0.3">
      <c r="C67">
        <v>278</v>
      </c>
      <c r="D67" t="s">
        <v>60</v>
      </c>
      <c r="E67" s="3">
        <v>100</v>
      </c>
      <c r="F67" s="3">
        <v>100</v>
      </c>
      <c r="G67" s="11">
        <v>1</v>
      </c>
    </row>
    <row r="68" spans="1:7" x14ac:dyDescent="0.3">
      <c r="C68">
        <v>279</v>
      </c>
      <c r="D68" t="s">
        <v>99</v>
      </c>
      <c r="E68" s="3">
        <v>10</v>
      </c>
      <c r="F68" s="3">
        <v>9</v>
      </c>
      <c r="G68" s="11">
        <v>0.9</v>
      </c>
    </row>
    <row r="69" spans="1:7" x14ac:dyDescent="0.3">
      <c r="B69">
        <v>70</v>
      </c>
      <c r="C69">
        <v>283</v>
      </c>
      <c r="D69" t="s">
        <v>60</v>
      </c>
      <c r="E69" s="3">
        <v>43</v>
      </c>
      <c r="F69" s="3">
        <v>43</v>
      </c>
      <c r="G69" s="11">
        <v>1</v>
      </c>
    </row>
    <row r="70" spans="1:7" x14ac:dyDescent="0.3">
      <c r="B70">
        <v>71</v>
      </c>
      <c r="C70">
        <v>281</v>
      </c>
      <c r="D70" t="s">
        <v>60</v>
      </c>
      <c r="E70" s="3">
        <v>60</v>
      </c>
      <c r="F70" s="3">
        <v>60</v>
      </c>
      <c r="G70" s="11">
        <v>1</v>
      </c>
    </row>
    <row r="71" spans="1:7" x14ac:dyDescent="0.3">
      <c r="B71">
        <v>72</v>
      </c>
      <c r="C71">
        <v>282</v>
      </c>
      <c r="D71" t="s">
        <v>66</v>
      </c>
      <c r="E71" s="3">
        <v>100</v>
      </c>
      <c r="F71" s="3">
        <v>99</v>
      </c>
      <c r="G71" s="11">
        <v>0.99</v>
      </c>
    </row>
    <row r="72" spans="1:7" x14ac:dyDescent="0.3">
      <c r="B72">
        <v>73</v>
      </c>
      <c r="C72">
        <v>280</v>
      </c>
      <c r="D72" t="s">
        <v>60</v>
      </c>
      <c r="E72" s="3">
        <v>100</v>
      </c>
      <c r="F72" s="3">
        <v>100</v>
      </c>
      <c r="G72" s="11">
        <v>1</v>
      </c>
    </row>
    <row r="73" spans="1:7" x14ac:dyDescent="0.3">
      <c r="B73">
        <v>74</v>
      </c>
      <c r="C73">
        <v>284</v>
      </c>
      <c r="D73" t="s">
        <v>155</v>
      </c>
      <c r="E73" s="3">
        <v>90</v>
      </c>
      <c r="F73" s="3">
        <v>94</v>
      </c>
      <c r="G73" s="11">
        <v>1.0444444444444445</v>
      </c>
    </row>
    <row r="74" spans="1:7" x14ac:dyDescent="0.3">
      <c r="C74">
        <v>285</v>
      </c>
      <c r="D74" t="s">
        <v>155</v>
      </c>
      <c r="E74" s="3">
        <v>80</v>
      </c>
      <c r="F74" s="3">
        <v>94</v>
      </c>
      <c r="G74" s="11">
        <v>1.175</v>
      </c>
    </row>
    <row r="75" spans="1:7" x14ac:dyDescent="0.3">
      <c r="B75">
        <v>75</v>
      </c>
      <c r="C75">
        <v>286</v>
      </c>
      <c r="D75" t="s">
        <v>153</v>
      </c>
      <c r="E75" s="3">
        <v>91</v>
      </c>
      <c r="F75" s="3">
        <v>91</v>
      </c>
      <c r="G75" s="11">
        <v>1</v>
      </c>
    </row>
    <row r="76" spans="1:7" x14ac:dyDescent="0.3">
      <c r="B76">
        <v>76</v>
      </c>
      <c r="C76">
        <v>287</v>
      </c>
      <c r="D76" t="s">
        <v>154</v>
      </c>
      <c r="E76" s="3">
        <v>2</v>
      </c>
      <c r="F76" s="3">
        <v>2</v>
      </c>
      <c r="G76" s="11">
        <v>1</v>
      </c>
    </row>
    <row r="77" spans="1:7" x14ac:dyDescent="0.3">
      <c r="B77">
        <v>77</v>
      </c>
      <c r="C77">
        <v>288</v>
      </c>
      <c r="D77" t="s">
        <v>1</v>
      </c>
      <c r="E77" s="3">
        <v>78</v>
      </c>
      <c r="F77" s="3">
        <v>89.66</v>
      </c>
      <c r="G77" s="11">
        <v>1.1494871794871795</v>
      </c>
    </row>
    <row r="78" spans="1:7" x14ac:dyDescent="0.3">
      <c r="A78" s="1" t="s">
        <v>104</v>
      </c>
      <c r="B78" s="1"/>
      <c r="E78" s="3">
        <v>10003745109.799999</v>
      </c>
      <c r="F78" s="3">
        <v>11364824482.66</v>
      </c>
      <c r="G78" s="11">
        <v>1.2884016876277322</v>
      </c>
    </row>
    <row r="79" spans="1:7" x14ac:dyDescent="0.3">
      <c r="C79"/>
      <c r="D79"/>
      <c r="E79"/>
      <c r="F79"/>
      <c r="G79"/>
    </row>
    <row r="80" spans="1:7" x14ac:dyDescent="0.3">
      <c r="C80"/>
      <c r="D80"/>
      <c r="E80"/>
      <c r="F80"/>
      <c r="G80"/>
    </row>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CEA6D-E229-4CB8-B0AC-F4E3A1E2CD8E}">
  <sheetPr>
    <tabColor rgb="FF002060"/>
  </sheetPr>
  <dimension ref="A1:W82"/>
  <sheetViews>
    <sheetView showGridLines="0" topLeftCell="M1" zoomScale="80" zoomScaleNormal="80" zoomScaleSheetLayoutView="85" workbookViewId="0">
      <pane ySplit="4" topLeftCell="A5" activePane="bottomLeft" state="frozen"/>
      <selection pane="bottomLeft"/>
    </sheetView>
  </sheetViews>
  <sheetFormatPr baseColWidth="10" defaultColWidth="11.44140625" defaultRowHeight="14.4" outlineLevelCol="1" x14ac:dyDescent="0.25"/>
  <cols>
    <col min="1" max="3" width="11.44140625" style="42" customWidth="1" outlineLevel="1"/>
    <col min="4" max="4" width="6.5546875" style="43" customWidth="1"/>
    <col min="5" max="5" width="27.109375" style="44" customWidth="1"/>
    <col min="6" max="6" width="17.109375" style="44" customWidth="1"/>
    <col min="7" max="7" width="5" style="43" customWidth="1"/>
    <col min="8" max="8" width="39.33203125" style="44" customWidth="1"/>
    <col min="9" max="9" width="5" style="43" customWidth="1"/>
    <col min="10" max="10" width="26.33203125" style="47" customWidth="1"/>
    <col min="11" max="11" width="47.44140625" style="44" customWidth="1"/>
    <col min="12" max="12" width="38.6640625" style="44" customWidth="1"/>
    <col min="13" max="13" width="18.6640625" style="44" customWidth="1"/>
    <col min="14" max="14" width="20.33203125" style="43" customWidth="1"/>
    <col min="15" max="17" width="18.6640625" style="44" customWidth="1"/>
    <col min="18" max="18" width="60.6640625" style="44" hidden="1" customWidth="1" outlineLevel="1"/>
    <col min="19" max="19" width="20.33203125" style="44" customWidth="1" collapsed="1"/>
    <col min="20" max="20" width="18.6640625" style="44" customWidth="1" outlineLevel="1"/>
    <col min="21" max="21" width="60.6640625" style="44" customWidth="1" outlineLevel="1"/>
    <col min="22" max="23" width="18.6640625" style="44" customWidth="1"/>
    <col min="24" max="16384" width="11.44140625" style="42"/>
  </cols>
  <sheetData>
    <row r="1" spans="1:23" s="13" customFormat="1" ht="33" customHeight="1" x14ac:dyDescent="0.3">
      <c r="A1" s="114" t="s">
        <v>372</v>
      </c>
      <c r="D1" s="173"/>
      <c r="E1" s="174"/>
      <c r="F1" s="174"/>
      <c r="G1" s="174"/>
      <c r="H1" s="175"/>
      <c r="I1" s="167" t="s">
        <v>236</v>
      </c>
      <c r="J1" s="167"/>
      <c r="K1" s="167"/>
      <c r="L1" s="167"/>
      <c r="M1" s="167"/>
      <c r="N1" s="167"/>
      <c r="O1" s="167"/>
      <c r="P1" s="167"/>
      <c r="Q1" s="167"/>
      <c r="R1" s="167"/>
      <c r="S1" s="167"/>
      <c r="T1" s="167"/>
      <c r="U1" s="167"/>
      <c r="V1" s="167"/>
      <c r="W1" s="168"/>
    </row>
    <row r="2" spans="1:23" s="14" customFormat="1" ht="33" customHeight="1" x14ac:dyDescent="0.3">
      <c r="D2" s="176"/>
      <c r="E2" s="177"/>
      <c r="F2" s="177"/>
      <c r="G2" s="177"/>
      <c r="H2" s="178"/>
      <c r="I2" s="169"/>
      <c r="J2" s="169"/>
      <c r="K2" s="169"/>
      <c r="L2" s="169"/>
      <c r="M2" s="169"/>
      <c r="N2" s="169"/>
      <c r="O2" s="169"/>
      <c r="P2" s="169"/>
      <c r="Q2" s="169"/>
      <c r="R2" s="169"/>
      <c r="S2" s="169"/>
      <c r="T2" s="169"/>
      <c r="U2" s="169"/>
      <c r="V2" s="169"/>
      <c r="W2" s="170"/>
    </row>
    <row r="3" spans="1:23" s="13" customFormat="1" ht="38.25" customHeight="1" thickBot="1" x14ac:dyDescent="0.35">
      <c r="D3" s="179"/>
      <c r="E3" s="180"/>
      <c r="F3" s="180"/>
      <c r="G3" s="180"/>
      <c r="H3" s="181"/>
      <c r="I3" s="171"/>
      <c r="J3" s="171"/>
      <c r="K3" s="171"/>
      <c r="L3" s="171"/>
      <c r="M3" s="171"/>
      <c r="N3" s="171"/>
      <c r="O3" s="171"/>
      <c r="P3" s="171"/>
      <c r="Q3" s="171"/>
      <c r="R3" s="171"/>
      <c r="S3" s="171"/>
      <c r="T3" s="171"/>
      <c r="U3" s="171"/>
      <c r="V3" s="171"/>
      <c r="W3" s="172"/>
    </row>
    <row r="4" spans="1:23" s="16" customFormat="1" ht="51.75" customHeight="1" thickBot="1" x14ac:dyDescent="0.35">
      <c r="A4" s="15" t="s">
        <v>237</v>
      </c>
      <c r="B4" s="15" t="s">
        <v>238</v>
      </c>
      <c r="C4" s="73" t="s">
        <v>239</v>
      </c>
      <c r="D4" s="106" t="s">
        <v>240</v>
      </c>
      <c r="E4" s="107" t="s">
        <v>241</v>
      </c>
      <c r="F4" s="107" t="s">
        <v>242</v>
      </c>
      <c r="G4" s="107" t="s">
        <v>243</v>
      </c>
      <c r="H4" s="107" t="s">
        <v>244</v>
      </c>
      <c r="I4" s="107" t="s">
        <v>243</v>
      </c>
      <c r="J4" s="107" t="s">
        <v>245</v>
      </c>
      <c r="K4" s="107" t="s">
        <v>246</v>
      </c>
      <c r="L4" s="107" t="s">
        <v>247</v>
      </c>
      <c r="M4" s="107" t="s">
        <v>248</v>
      </c>
      <c r="N4" s="108" t="s">
        <v>249</v>
      </c>
      <c r="O4" s="115" t="s">
        <v>371</v>
      </c>
      <c r="P4" s="109" t="s">
        <v>250</v>
      </c>
      <c r="Q4" s="116" t="s">
        <v>373</v>
      </c>
      <c r="R4" s="109" t="s">
        <v>370</v>
      </c>
      <c r="S4" s="113" t="s">
        <v>252</v>
      </c>
      <c r="T4" s="110" t="s">
        <v>368</v>
      </c>
      <c r="U4" s="111" t="s">
        <v>251</v>
      </c>
      <c r="V4" s="109" t="s">
        <v>253</v>
      </c>
      <c r="W4" s="112" t="s">
        <v>254</v>
      </c>
    </row>
    <row r="5" spans="1:23" s="20" customFormat="1" ht="120" customHeight="1" x14ac:dyDescent="0.3">
      <c r="A5" s="17">
        <v>1</v>
      </c>
      <c r="B5" s="17">
        <v>31</v>
      </c>
      <c r="C5" s="74">
        <v>221</v>
      </c>
      <c r="D5" s="183">
        <v>1</v>
      </c>
      <c r="E5" s="184" t="s">
        <v>255</v>
      </c>
      <c r="F5" s="184" t="s">
        <v>256</v>
      </c>
      <c r="G5" s="184">
        <v>1</v>
      </c>
      <c r="H5" s="185" t="s">
        <v>0</v>
      </c>
      <c r="I5" s="184">
        <v>1</v>
      </c>
      <c r="J5" s="184" t="s">
        <v>257</v>
      </c>
      <c r="K5" s="75" t="s">
        <v>258</v>
      </c>
      <c r="L5" s="76" t="s">
        <v>257</v>
      </c>
      <c r="M5" s="76" t="s">
        <v>259</v>
      </c>
      <c r="N5" s="105">
        <v>1</v>
      </c>
      <c r="O5" s="80" t="s">
        <v>260</v>
      </c>
      <c r="P5" s="76" t="s">
        <v>260</v>
      </c>
      <c r="Q5" s="76" t="s">
        <v>260</v>
      </c>
      <c r="R5" s="77" t="s">
        <v>173</v>
      </c>
      <c r="S5" s="80" t="s">
        <v>260</v>
      </c>
      <c r="T5" s="78"/>
      <c r="U5" s="78"/>
      <c r="V5" s="78" t="s">
        <v>260</v>
      </c>
      <c r="W5" s="79">
        <v>1</v>
      </c>
    </row>
    <row r="6" spans="1:23" s="20" customFormat="1" ht="120" customHeight="1" x14ac:dyDescent="0.3">
      <c r="A6" s="17">
        <v>1</v>
      </c>
      <c r="B6" s="17">
        <v>31</v>
      </c>
      <c r="C6" s="74">
        <v>222</v>
      </c>
      <c r="D6" s="182"/>
      <c r="E6" s="164"/>
      <c r="F6" s="164"/>
      <c r="G6" s="164"/>
      <c r="H6" s="165"/>
      <c r="I6" s="164"/>
      <c r="J6" s="164"/>
      <c r="K6" s="69" t="s">
        <v>2</v>
      </c>
      <c r="L6" s="66" t="s">
        <v>257</v>
      </c>
      <c r="M6" s="66" t="s">
        <v>259</v>
      </c>
      <c r="N6" s="81">
        <v>0.25</v>
      </c>
      <c r="O6" s="81" t="s">
        <v>259</v>
      </c>
      <c r="P6" s="50">
        <v>0.25</v>
      </c>
      <c r="Q6" s="50">
        <v>0.25</v>
      </c>
      <c r="R6" s="68" t="s">
        <v>369</v>
      </c>
      <c r="S6" s="90">
        <v>0.25</v>
      </c>
      <c r="T6" s="50"/>
      <c r="U6" s="50"/>
      <c r="V6" s="50">
        <v>0.25</v>
      </c>
      <c r="W6" s="62">
        <v>0.25</v>
      </c>
    </row>
    <row r="7" spans="1:23" s="20" customFormat="1" ht="120" customHeight="1" x14ac:dyDescent="0.3">
      <c r="A7" s="17">
        <v>1</v>
      </c>
      <c r="B7" s="17">
        <v>31</v>
      </c>
      <c r="C7" s="74">
        <v>304</v>
      </c>
      <c r="D7" s="182"/>
      <c r="E7" s="164"/>
      <c r="F7" s="164"/>
      <c r="G7" s="164"/>
      <c r="H7" s="165"/>
      <c r="I7" s="164"/>
      <c r="J7" s="164"/>
      <c r="K7" s="69" t="s">
        <v>4</v>
      </c>
      <c r="L7" s="66" t="s">
        <v>261</v>
      </c>
      <c r="M7" s="66">
        <v>2</v>
      </c>
      <c r="N7" s="82">
        <v>5</v>
      </c>
      <c r="O7" s="82" t="s">
        <v>260</v>
      </c>
      <c r="P7" s="51">
        <v>3</v>
      </c>
      <c r="Q7" s="51">
        <v>3</v>
      </c>
      <c r="R7" s="68" t="s">
        <v>195</v>
      </c>
      <c r="S7" s="82">
        <v>1</v>
      </c>
      <c r="T7" s="51"/>
      <c r="U7" s="51"/>
      <c r="V7" s="51">
        <v>1</v>
      </c>
      <c r="W7" s="19" t="s">
        <v>260</v>
      </c>
    </row>
    <row r="8" spans="1:23" s="20" customFormat="1" ht="120" customHeight="1" x14ac:dyDescent="0.3">
      <c r="A8" s="17">
        <v>1</v>
      </c>
      <c r="B8" s="17">
        <v>32</v>
      </c>
      <c r="C8" s="74">
        <v>223</v>
      </c>
      <c r="D8" s="182"/>
      <c r="E8" s="164"/>
      <c r="F8" s="164"/>
      <c r="G8" s="164">
        <v>2</v>
      </c>
      <c r="H8" s="166" t="s">
        <v>262</v>
      </c>
      <c r="I8" s="164">
        <v>2</v>
      </c>
      <c r="J8" s="164" t="s">
        <v>256</v>
      </c>
      <c r="K8" s="69" t="s">
        <v>120</v>
      </c>
      <c r="L8" s="66" t="s">
        <v>263</v>
      </c>
      <c r="M8" s="66" t="s">
        <v>259</v>
      </c>
      <c r="N8" s="84">
        <v>3</v>
      </c>
      <c r="O8" s="82" t="s">
        <v>260</v>
      </c>
      <c r="P8" s="66" t="s">
        <v>260</v>
      </c>
      <c r="Q8" s="66" t="s">
        <v>260</v>
      </c>
      <c r="R8" s="92" t="s">
        <v>171</v>
      </c>
      <c r="S8" s="93" t="s">
        <v>260</v>
      </c>
      <c r="T8" s="18"/>
      <c r="U8" s="18"/>
      <c r="V8" s="18">
        <v>2</v>
      </c>
      <c r="W8" s="19">
        <v>3</v>
      </c>
    </row>
    <row r="9" spans="1:23" s="20" customFormat="1" ht="120" customHeight="1" x14ac:dyDescent="0.3">
      <c r="A9" s="17">
        <v>1</v>
      </c>
      <c r="B9" s="17">
        <v>32</v>
      </c>
      <c r="C9" s="74">
        <v>224</v>
      </c>
      <c r="D9" s="182"/>
      <c r="E9" s="164"/>
      <c r="F9" s="164"/>
      <c r="G9" s="164"/>
      <c r="H9" s="166"/>
      <c r="I9" s="164"/>
      <c r="J9" s="164"/>
      <c r="K9" s="69" t="s">
        <v>121</v>
      </c>
      <c r="L9" s="66" t="s">
        <v>264</v>
      </c>
      <c r="M9" s="66" t="s">
        <v>259</v>
      </c>
      <c r="N9" s="84">
        <v>3</v>
      </c>
      <c r="O9" s="82" t="s">
        <v>260</v>
      </c>
      <c r="P9" s="66" t="s">
        <v>260</v>
      </c>
      <c r="Q9" s="66" t="s">
        <v>260</v>
      </c>
      <c r="R9" s="68" t="s">
        <v>172</v>
      </c>
      <c r="S9" s="93">
        <v>1</v>
      </c>
      <c r="T9" s="18"/>
      <c r="U9" s="18"/>
      <c r="V9" s="18">
        <v>2</v>
      </c>
      <c r="W9" s="19">
        <v>3</v>
      </c>
    </row>
    <row r="10" spans="1:23" s="20" customFormat="1" ht="120" customHeight="1" x14ac:dyDescent="0.3">
      <c r="A10" s="17">
        <v>1</v>
      </c>
      <c r="B10" s="17">
        <v>32</v>
      </c>
      <c r="C10" s="74">
        <v>226</v>
      </c>
      <c r="D10" s="182"/>
      <c r="E10" s="164"/>
      <c r="F10" s="164"/>
      <c r="G10" s="164"/>
      <c r="H10" s="166"/>
      <c r="I10" s="164"/>
      <c r="J10" s="164"/>
      <c r="K10" s="69" t="s">
        <v>265</v>
      </c>
      <c r="L10" s="66" t="s">
        <v>266</v>
      </c>
      <c r="M10" s="66" t="s">
        <v>260</v>
      </c>
      <c r="N10" s="83">
        <v>1</v>
      </c>
      <c r="O10" s="83" t="s">
        <v>259</v>
      </c>
      <c r="P10" s="52">
        <v>0.25</v>
      </c>
      <c r="Q10" s="52">
        <v>0.35</v>
      </c>
      <c r="R10" s="68" t="s">
        <v>125</v>
      </c>
      <c r="S10" s="94">
        <v>0.25</v>
      </c>
      <c r="T10" s="22"/>
      <c r="U10" s="22"/>
      <c r="V10" s="22">
        <v>0.25</v>
      </c>
      <c r="W10" s="23">
        <v>0.25</v>
      </c>
    </row>
    <row r="11" spans="1:23" s="20" customFormat="1" ht="120" customHeight="1" x14ac:dyDescent="0.3">
      <c r="A11" s="17">
        <v>1</v>
      </c>
      <c r="B11" s="17">
        <v>32</v>
      </c>
      <c r="C11" s="74">
        <v>227</v>
      </c>
      <c r="D11" s="182"/>
      <c r="E11" s="164"/>
      <c r="F11" s="164"/>
      <c r="G11" s="164"/>
      <c r="H11" s="166"/>
      <c r="I11" s="164"/>
      <c r="J11" s="164"/>
      <c r="K11" s="69" t="s">
        <v>267</v>
      </c>
      <c r="L11" s="66" t="s">
        <v>261</v>
      </c>
      <c r="M11" s="66">
        <v>1</v>
      </c>
      <c r="N11" s="82">
        <v>3</v>
      </c>
      <c r="O11" s="82" t="s">
        <v>260</v>
      </c>
      <c r="P11" s="66">
        <v>1</v>
      </c>
      <c r="Q11" s="66">
        <v>1</v>
      </c>
      <c r="R11" s="68" t="s">
        <v>194</v>
      </c>
      <c r="S11" s="95">
        <v>1</v>
      </c>
      <c r="T11" s="24"/>
      <c r="U11" s="24"/>
      <c r="V11" s="24">
        <v>1</v>
      </c>
      <c r="W11" s="25">
        <v>0</v>
      </c>
    </row>
    <row r="12" spans="1:23" s="20" customFormat="1" ht="120" customHeight="1" x14ac:dyDescent="0.3">
      <c r="A12" s="17">
        <v>1</v>
      </c>
      <c r="B12" s="17">
        <v>33</v>
      </c>
      <c r="C12" s="74">
        <v>228</v>
      </c>
      <c r="D12" s="182"/>
      <c r="E12" s="164"/>
      <c r="F12" s="164"/>
      <c r="G12" s="66">
        <v>3</v>
      </c>
      <c r="H12" s="53" t="s">
        <v>7</v>
      </c>
      <c r="I12" s="66">
        <v>3</v>
      </c>
      <c r="J12" s="66" t="s">
        <v>261</v>
      </c>
      <c r="K12" s="69" t="s">
        <v>268</v>
      </c>
      <c r="L12" s="66" t="s">
        <v>269</v>
      </c>
      <c r="M12" s="66">
        <v>10</v>
      </c>
      <c r="N12" s="84">
        <v>10</v>
      </c>
      <c r="O12" s="84">
        <f>+Q12-P12</f>
        <v>3</v>
      </c>
      <c r="P12" s="66">
        <v>1</v>
      </c>
      <c r="Q12" s="66">
        <v>4</v>
      </c>
      <c r="R12" s="68" t="s">
        <v>196</v>
      </c>
      <c r="S12" s="93">
        <v>2</v>
      </c>
      <c r="T12" s="18"/>
      <c r="U12" s="18"/>
      <c r="V12" s="18">
        <v>3</v>
      </c>
      <c r="W12" s="19">
        <v>4</v>
      </c>
    </row>
    <row r="13" spans="1:23" s="20" customFormat="1" ht="120" customHeight="1" x14ac:dyDescent="0.3">
      <c r="A13" s="17">
        <v>2</v>
      </c>
      <c r="B13" s="17">
        <v>47</v>
      </c>
      <c r="C13" s="74">
        <v>229</v>
      </c>
      <c r="D13" s="182">
        <v>2</v>
      </c>
      <c r="E13" s="164" t="s">
        <v>270</v>
      </c>
      <c r="F13" s="164" t="s">
        <v>271</v>
      </c>
      <c r="G13" s="164">
        <v>1</v>
      </c>
      <c r="H13" s="165" t="s">
        <v>272</v>
      </c>
      <c r="I13" s="164">
        <v>1</v>
      </c>
      <c r="J13" s="164" t="s">
        <v>273</v>
      </c>
      <c r="K13" s="69" t="s">
        <v>274</v>
      </c>
      <c r="L13" s="66" t="s">
        <v>273</v>
      </c>
      <c r="M13" s="49">
        <v>0.93</v>
      </c>
      <c r="N13" s="81">
        <v>1</v>
      </c>
      <c r="O13" s="81" t="s">
        <v>259</v>
      </c>
      <c r="P13" s="52">
        <v>0.93</v>
      </c>
      <c r="Q13" s="52">
        <v>0.93</v>
      </c>
      <c r="R13" s="68" t="s">
        <v>224</v>
      </c>
      <c r="S13" s="94">
        <v>0.96</v>
      </c>
      <c r="T13" s="22"/>
      <c r="U13" s="22"/>
      <c r="V13" s="22">
        <v>0.98</v>
      </c>
      <c r="W13" s="23">
        <v>1</v>
      </c>
    </row>
    <row r="14" spans="1:23" s="20" customFormat="1" ht="120" customHeight="1" x14ac:dyDescent="0.3">
      <c r="A14" s="17">
        <v>2</v>
      </c>
      <c r="B14" s="17">
        <v>47</v>
      </c>
      <c r="C14" s="74">
        <v>230</v>
      </c>
      <c r="D14" s="182"/>
      <c r="E14" s="164"/>
      <c r="F14" s="164"/>
      <c r="G14" s="164"/>
      <c r="H14" s="165"/>
      <c r="I14" s="164"/>
      <c r="J14" s="164"/>
      <c r="K14" s="69" t="s">
        <v>11</v>
      </c>
      <c r="L14" s="66" t="s">
        <v>273</v>
      </c>
      <c r="M14" s="66">
        <v>547</v>
      </c>
      <c r="N14" s="85">
        <v>2547</v>
      </c>
      <c r="O14" s="85">
        <f>+Q14-P14</f>
        <v>2055</v>
      </c>
      <c r="P14" s="55">
        <v>1047</v>
      </c>
      <c r="Q14" s="55">
        <v>3102</v>
      </c>
      <c r="R14" s="68" t="s">
        <v>230</v>
      </c>
      <c r="S14" s="96">
        <v>1547</v>
      </c>
      <c r="T14" s="27"/>
      <c r="U14" s="27"/>
      <c r="V14" s="27">
        <v>2047</v>
      </c>
      <c r="W14" s="28">
        <v>2547</v>
      </c>
    </row>
    <row r="15" spans="1:23" s="20" customFormat="1" ht="120" customHeight="1" x14ac:dyDescent="0.3">
      <c r="A15" s="17">
        <v>2</v>
      </c>
      <c r="B15" s="17">
        <v>47</v>
      </c>
      <c r="C15" s="74">
        <v>231</v>
      </c>
      <c r="D15" s="182"/>
      <c r="E15" s="164"/>
      <c r="F15" s="164"/>
      <c r="G15" s="164"/>
      <c r="H15" s="165"/>
      <c r="I15" s="164"/>
      <c r="J15" s="164"/>
      <c r="K15" s="69" t="s">
        <v>128</v>
      </c>
      <c r="L15" s="66" t="s">
        <v>273</v>
      </c>
      <c r="M15" s="66">
        <v>1063</v>
      </c>
      <c r="N15" s="84">
        <v>1134</v>
      </c>
      <c r="O15" s="82" t="s">
        <v>260</v>
      </c>
      <c r="P15" s="55" t="s">
        <v>260</v>
      </c>
      <c r="Q15" s="55" t="s">
        <v>260</v>
      </c>
      <c r="R15" s="68" t="s">
        <v>129</v>
      </c>
      <c r="S15" s="96">
        <v>1134</v>
      </c>
      <c r="T15" s="27"/>
      <c r="U15" s="27"/>
      <c r="V15" s="27" t="s">
        <v>260</v>
      </c>
      <c r="W15" s="28"/>
    </row>
    <row r="16" spans="1:23" s="20" customFormat="1" ht="120" customHeight="1" x14ac:dyDescent="0.3">
      <c r="A16" s="17">
        <v>2</v>
      </c>
      <c r="B16" s="17">
        <v>49</v>
      </c>
      <c r="C16" s="74">
        <v>233</v>
      </c>
      <c r="D16" s="182"/>
      <c r="E16" s="164"/>
      <c r="F16" s="164"/>
      <c r="G16" s="164">
        <v>3</v>
      </c>
      <c r="H16" s="166" t="s">
        <v>275</v>
      </c>
      <c r="I16" s="164">
        <v>3</v>
      </c>
      <c r="J16" s="164" t="s">
        <v>276</v>
      </c>
      <c r="K16" s="69" t="s">
        <v>13</v>
      </c>
      <c r="L16" s="66" t="s">
        <v>276</v>
      </c>
      <c r="M16" s="66">
        <v>11</v>
      </c>
      <c r="N16" s="84">
        <v>16</v>
      </c>
      <c r="O16" s="84">
        <f>+Q16-P16</f>
        <v>1</v>
      </c>
      <c r="P16" s="66">
        <v>16</v>
      </c>
      <c r="Q16" s="66">
        <v>17</v>
      </c>
      <c r="R16" s="68" t="s">
        <v>197</v>
      </c>
      <c r="S16" s="93">
        <v>16</v>
      </c>
      <c r="T16" s="18"/>
      <c r="U16" s="18"/>
      <c r="V16" s="18">
        <v>16</v>
      </c>
      <c r="W16" s="19">
        <v>16</v>
      </c>
    </row>
    <row r="17" spans="1:23" s="20" customFormat="1" ht="120" customHeight="1" x14ac:dyDescent="0.3">
      <c r="A17" s="17">
        <v>2</v>
      </c>
      <c r="B17" s="17">
        <v>49</v>
      </c>
      <c r="C17" s="74">
        <v>234</v>
      </c>
      <c r="D17" s="182"/>
      <c r="E17" s="164"/>
      <c r="F17" s="164"/>
      <c r="G17" s="164"/>
      <c r="H17" s="166"/>
      <c r="I17" s="164"/>
      <c r="J17" s="164"/>
      <c r="K17" s="69" t="s">
        <v>14</v>
      </c>
      <c r="L17" s="66" t="s">
        <v>276</v>
      </c>
      <c r="M17" s="66">
        <v>7</v>
      </c>
      <c r="N17" s="84">
        <v>10</v>
      </c>
      <c r="O17" s="84">
        <f>+Q17-P17</f>
        <v>2</v>
      </c>
      <c r="P17" s="66">
        <v>8</v>
      </c>
      <c r="Q17" s="66">
        <v>10</v>
      </c>
      <c r="R17" s="68" t="s">
        <v>198</v>
      </c>
      <c r="S17" s="93">
        <v>9</v>
      </c>
      <c r="T17" s="18"/>
      <c r="U17" s="18"/>
      <c r="V17" s="18">
        <v>10</v>
      </c>
      <c r="W17" s="19">
        <v>10</v>
      </c>
    </row>
    <row r="18" spans="1:23" s="20" customFormat="1" ht="120" customHeight="1" x14ac:dyDescent="0.3">
      <c r="A18" s="17">
        <v>2</v>
      </c>
      <c r="B18" s="17">
        <v>49</v>
      </c>
      <c r="C18" s="74">
        <v>289</v>
      </c>
      <c r="D18" s="182"/>
      <c r="E18" s="164"/>
      <c r="F18" s="164"/>
      <c r="G18" s="164"/>
      <c r="H18" s="166"/>
      <c r="I18" s="164"/>
      <c r="J18" s="164"/>
      <c r="K18" s="69" t="s">
        <v>277</v>
      </c>
      <c r="L18" s="66" t="s">
        <v>278</v>
      </c>
      <c r="M18" s="66" t="s">
        <v>279</v>
      </c>
      <c r="N18" s="84">
        <v>2</v>
      </c>
      <c r="O18" s="84">
        <f>+Q18-P18</f>
        <v>-1</v>
      </c>
      <c r="P18" s="66">
        <v>1</v>
      </c>
      <c r="Q18" s="66">
        <v>0</v>
      </c>
      <c r="R18" s="68" t="s">
        <v>219</v>
      </c>
      <c r="S18" s="93">
        <v>2</v>
      </c>
      <c r="T18" s="18"/>
      <c r="U18" s="18"/>
      <c r="V18" s="18">
        <v>2</v>
      </c>
      <c r="W18" s="19">
        <v>2</v>
      </c>
    </row>
    <row r="19" spans="1:23" s="20" customFormat="1" ht="120" customHeight="1" x14ac:dyDescent="0.3">
      <c r="A19" s="17">
        <v>2</v>
      </c>
      <c r="B19" s="17">
        <v>50</v>
      </c>
      <c r="C19" s="74">
        <v>235</v>
      </c>
      <c r="D19" s="182"/>
      <c r="E19" s="164"/>
      <c r="F19" s="164"/>
      <c r="G19" s="164">
        <v>4</v>
      </c>
      <c r="H19" s="165" t="s">
        <v>280</v>
      </c>
      <c r="I19" s="164">
        <v>4</v>
      </c>
      <c r="J19" s="66" t="s">
        <v>281</v>
      </c>
      <c r="K19" s="69" t="s">
        <v>282</v>
      </c>
      <c r="L19" s="66" t="s">
        <v>281</v>
      </c>
      <c r="M19" s="66" t="s">
        <v>260</v>
      </c>
      <c r="N19" s="84">
        <v>10</v>
      </c>
      <c r="O19" s="84">
        <f>+Q19-P19</f>
        <v>4</v>
      </c>
      <c r="P19" s="66">
        <v>3</v>
      </c>
      <c r="Q19" s="66">
        <v>7</v>
      </c>
      <c r="R19" s="68" t="s">
        <v>199</v>
      </c>
      <c r="S19" s="93">
        <v>6</v>
      </c>
      <c r="T19" s="18"/>
      <c r="U19" s="18"/>
      <c r="V19" s="18">
        <v>9</v>
      </c>
      <c r="W19" s="19">
        <v>10</v>
      </c>
    </row>
    <row r="20" spans="1:23" s="20" customFormat="1" ht="120" customHeight="1" x14ac:dyDescent="0.3">
      <c r="A20" s="17">
        <v>2</v>
      </c>
      <c r="B20" s="17">
        <v>50</v>
      </c>
      <c r="C20" s="74">
        <v>236</v>
      </c>
      <c r="D20" s="182"/>
      <c r="E20" s="164"/>
      <c r="F20" s="164"/>
      <c r="G20" s="164"/>
      <c r="H20" s="165"/>
      <c r="I20" s="164"/>
      <c r="J20" s="66" t="s">
        <v>281</v>
      </c>
      <c r="K20" s="69" t="s">
        <v>16</v>
      </c>
      <c r="L20" s="66" t="s">
        <v>281</v>
      </c>
      <c r="M20" s="66" t="s">
        <v>260</v>
      </c>
      <c r="N20" s="84">
        <v>5</v>
      </c>
      <c r="O20" s="84">
        <f>+Q20-P20</f>
        <v>3</v>
      </c>
      <c r="P20" s="66">
        <v>1</v>
      </c>
      <c r="Q20" s="66">
        <v>4</v>
      </c>
      <c r="R20" s="68" t="s">
        <v>200</v>
      </c>
      <c r="S20" s="93">
        <v>2</v>
      </c>
      <c r="T20" s="18"/>
      <c r="U20" s="18"/>
      <c r="V20" s="18">
        <v>4</v>
      </c>
      <c r="W20" s="19">
        <v>5</v>
      </c>
    </row>
    <row r="21" spans="1:23" s="20" customFormat="1" ht="120" customHeight="1" x14ac:dyDescent="0.3">
      <c r="A21" s="17">
        <v>2</v>
      </c>
      <c r="B21" s="17">
        <v>51</v>
      </c>
      <c r="C21" s="74">
        <v>237</v>
      </c>
      <c r="D21" s="182"/>
      <c r="E21" s="164"/>
      <c r="F21" s="164"/>
      <c r="G21" s="66">
        <v>5</v>
      </c>
      <c r="H21" s="69" t="s">
        <v>17</v>
      </c>
      <c r="I21" s="66">
        <v>5</v>
      </c>
      <c r="J21" s="66" t="s">
        <v>283</v>
      </c>
      <c r="K21" s="69" t="s">
        <v>18</v>
      </c>
      <c r="L21" s="66" t="s">
        <v>283</v>
      </c>
      <c r="M21" s="49">
        <v>1</v>
      </c>
      <c r="N21" s="81">
        <v>1</v>
      </c>
      <c r="O21" s="81" t="s">
        <v>259</v>
      </c>
      <c r="P21" s="49">
        <v>1</v>
      </c>
      <c r="Q21" s="49">
        <v>0.56000000000000005</v>
      </c>
      <c r="R21" s="68" t="s">
        <v>130</v>
      </c>
      <c r="S21" s="97">
        <v>1</v>
      </c>
      <c r="T21" s="21"/>
      <c r="U21" s="21"/>
      <c r="V21" s="21">
        <v>1</v>
      </c>
      <c r="W21" s="29">
        <v>1</v>
      </c>
    </row>
    <row r="22" spans="1:23" s="20" customFormat="1" ht="120" customHeight="1" x14ac:dyDescent="0.3">
      <c r="A22" s="17">
        <v>3</v>
      </c>
      <c r="B22" s="17">
        <v>52</v>
      </c>
      <c r="C22" s="74">
        <v>238</v>
      </c>
      <c r="D22" s="182">
        <v>3</v>
      </c>
      <c r="E22" s="164" t="s">
        <v>19</v>
      </c>
      <c r="F22" s="164" t="s">
        <v>256</v>
      </c>
      <c r="G22" s="164">
        <v>1</v>
      </c>
      <c r="H22" s="165" t="s">
        <v>284</v>
      </c>
      <c r="I22" s="164">
        <v>1</v>
      </c>
      <c r="J22" s="164" t="s">
        <v>285</v>
      </c>
      <c r="K22" s="69" t="s">
        <v>134</v>
      </c>
      <c r="L22" s="66" t="s">
        <v>286</v>
      </c>
      <c r="M22" s="66">
        <v>3.8</v>
      </c>
      <c r="N22" s="84">
        <v>4.2</v>
      </c>
      <c r="O22" s="84" t="s">
        <v>259</v>
      </c>
      <c r="P22" s="66" t="s">
        <v>259</v>
      </c>
      <c r="Q22" s="66">
        <v>0</v>
      </c>
      <c r="R22" s="68" t="s">
        <v>135</v>
      </c>
      <c r="S22" s="98">
        <v>4</v>
      </c>
      <c r="T22" s="30"/>
      <c r="U22" s="30"/>
      <c r="V22" s="18" t="s">
        <v>259</v>
      </c>
      <c r="W22" s="19">
        <v>4.2</v>
      </c>
    </row>
    <row r="23" spans="1:23" s="20" customFormat="1" ht="120" customHeight="1" x14ac:dyDescent="0.3">
      <c r="A23" s="17">
        <v>3</v>
      </c>
      <c r="B23" s="17">
        <v>52</v>
      </c>
      <c r="C23" s="74">
        <v>239</v>
      </c>
      <c r="D23" s="182"/>
      <c r="E23" s="164"/>
      <c r="F23" s="164"/>
      <c r="G23" s="164"/>
      <c r="H23" s="165"/>
      <c r="I23" s="164"/>
      <c r="J23" s="164"/>
      <c r="K23" s="69" t="s">
        <v>287</v>
      </c>
      <c r="L23" s="66" t="s">
        <v>286</v>
      </c>
      <c r="M23" s="66">
        <v>4.2</v>
      </c>
      <c r="N23" s="84">
        <v>4.4000000000000004</v>
      </c>
      <c r="O23" s="84" t="s">
        <v>259</v>
      </c>
      <c r="P23" s="66" t="s">
        <v>259</v>
      </c>
      <c r="Q23" s="66">
        <v>0</v>
      </c>
      <c r="R23" s="68" t="s">
        <v>135</v>
      </c>
      <c r="S23" s="98">
        <v>4.3</v>
      </c>
      <c r="T23" s="30"/>
      <c r="U23" s="30"/>
      <c r="V23" s="18" t="s">
        <v>279</v>
      </c>
      <c r="W23" s="19">
        <v>4.4000000000000004</v>
      </c>
    </row>
    <row r="24" spans="1:23" s="20" customFormat="1" ht="120" customHeight="1" x14ac:dyDescent="0.3">
      <c r="A24" s="17">
        <v>3</v>
      </c>
      <c r="B24" s="17">
        <v>52</v>
      </c>
      <c r="C24" s="74">
        <v>240</v>
      </c>
      <c r="D24" s="182"/>
      <c r="E24" s="164"/>
      <c r="F24" s="164"/>
      <c r="G24" s="164"/>
      <c r="H24" s="165"/>
      <c r="I24" s="164"/>
      <c r="J24" s="164"/>
      <c r="K24" s="69" t="s">
        <v>21</v>
      </c>
      <c r="L24" s="66" t="s">
        <v>286</v>
      </c>
      <c r="M24" s="54">
        <v>1300</v>
      </c>
      <c r="N24" s="85">
        <v>7300</v>
      </c>
      <c r="O24" s="85">
        <f>+Q24-P24</f>
        <v>0</v>
      </c>
      <c r="P24" s="54">
        <v>2800</v>
      </c>
      <c r="Q24" s="54">
        <v>2800</v>
      </c>
      <c r="R24" s="68" t="s">
        <v>185</v>
      </c>
      <c r="S24" s="99">
        <v>4300</v>
      </c>
      <c r="T24" s="26"/>
      <c r="U24" s="26"/>
      <c r="V24" s="26">
        <v>5800</v>
      </c>
      <c r="W24" s="31">
        <v>7300</v>
      </c>
    </row>
    <row r="25" spans="1:23" s="20" customFormat="1" ht="120" customHeight="1" x14ac:dyDescent="0.3">
      <c r="A25" s="17">
        <v>3</v>
      </c>
      <c r="B25" s="17">
        <v>52</v>
      </c>
      <c r="C25" s="74">
        <v>241</v>
      </c>
      <c r="D25" s="182"/>
      <c r="E25" s="164"/>
      <c r="F25" s="164"/>
      <c r="G25" s="164"/>
      <c r="H25" s="165"/>
      <c r="I25" s="164"/>
      <c r="J25" s="164"/>
      <c r="K25" s="69" t="s">
        <v>288</v>
      </c>
      <c r="L25" s="66" t="s">
        <v>289</v>
      </c>
      <c r="M25" s="54">
        <v>970000</v>
      </c>
      <c r="N25" s="85">
        <v>3000000</v>
      </c>
      <c r="O25" s="85" t="s">
        <v>259</v>
      </c>
      <c r="P25" s="54">
        <v>750000</v>
      </c>
      <c r="Q25" s="54">
        <v>1700038</v>
      </c>
      <c r="R25" s="68" t="s">
        <v>162</v>
      </c>
      <c r="S25" s="99">
        <v>1500000</v>
      </c>
      <c r="T25" s="26"/>
      <c r="U25" s="26"/>
      <c r="V25" s="26">
        <v>2250000</v>
      </c>
      <c r="W25" s="31">
        <v>3000000</v>
      </c>
    </row>
    <row r="26" spans="1:23" s="20" customFormat="1" ht="120" customHeight="1" x14ac:dyDescent="0.3">
      <c r="A26" s="17">
        <v>3</v>
      </c>
      <c r="B26" s="17">
        <v>52</v>
      </c>
      <c r="C26" s="74">
        <v>242</v>
      </c>
      <c r="D26" s="182"/>
      <c r="E26" s="164"/>
      <c r="F26" s="164"/>
      <c r="G26" s="164"/>
      <c r="H26" s="165"/>
      <c r="I26" s="164"/>
      <c r="J26" s="164"/>
      <c r="K26" s="69" t="s">
        <v>290</v>
      </c>
      <c r="L26" s="66" t="s">
        <v>291</v>
      </c>
      <c r="M26" s="54" t="s">
        <v>259</v>
      </c>
      <c r="N26" s="85">
        <v>1100</v>
      </c>
      <c r="O26" s="85">
        <f>+Q26-P26</f>
        <v>0</v>
      </c>
      <c r="P26" s="54">
        <v>543</v>
      </c>
      <c r="Q26" s="54">
        <v>543</v>
      </c>
      <c r="R26" s="68" t="s">
        <v>137</v>
      </c>
      <c r="S26" s="99">
        <v>730</v>
      </c>
      <c r="T26" s="26"/>
      <c r="U26" s="26"/>
      <c r="V26" s="26">
        <v>915</v>
      </c>
      <c r="W26" s="31">
        <v>1100</v>
      </c>
    </row>
    <row r="27" spans="1:23" s="20" customFormat="1" ht="120" customHeight="1" x14ac:dyDescent="0.3">
      <c r="A27" s="17">
        <v>3</v>
      </c>
      <c r="B27" s="17">
        <v>53</v>
      </c>
      <c r="C27" s="74">
        <v>243</v>
      </c>
      <c r="D27" s="182"/>
      <c r="E27" s="164"/>
      <c r="F27" s="164"/>
      <c r="G27" s="164">
        <v>2</v>
      </c>
      <c r="H27" s="166" t="s">
        <v>23</v>
      </c>
      <c r="I27" s="164">
        <v>2</v>
      </c>
      <c r="J27" s="164" t="s">
        <v>292</v>
      </c>
      <c r="K27" s="69" t="s">
        <v>293</v>
      </c>
      <c r="L27" s="66" t="s">
        <v>294</v>
      </c>
      <c r="M27" s="54">
        <v>8</v>
      </c>
      <c r="N27" s="85">
        <v>32</v>
      </c>
      <c r="O27" s="85">
        <f>+Q27-P27</f>
        <v>0</v>
      </c>
      <c r="P27" s="54">
        <v>16</v>
      </c>
      <c r="Q27" s="54">
        <v>16</v>
      </c>
      <c r="R27" s="68" t="s">
        <v>175</v>
      </c>
      <c r="S27" s="99">
        <v>24</v>
      </c>
      <c r="T27" s="26"/>
      <c r="U27" s="26"/>
      <c r="V27" s="26">
        <v>29</v>
      </c>
      <c r="W27" s="31">
        <v>32</v>
      </c>
    </row>
    <row r="28" spans="1:23" s="20" customFormat="1" ht="120" customHeight="1" x14ac:dyDescent="0.3">
      <c r="A28" s="17">
        <v>3</v>
      </c>
      <c r="B28" s="17">
        <v>53</v>
      </c>
      <c r="C28" s="74">
        <v>244</v>
      </c>
      <c r="D28" s="182"/>
      <c r="E28" s="164"/>
      <c r="F28" s="164"/>
      <c r="G28" s="164"/>
      <c r="H28" s="166"/>
      <c r="I28" s="164"/>
      <c r="J28" s="164"/>
      <c r="K28" s="69" t="s">
        <v>24</v>
      </c>
      <c r="L28" s="66" t="s">
        <v>292</v>
      </c>
      <c r="M28" s="54">
        <v>2048</v>
      </c>
      <c r="N28" s="85">
        <v>11291</v>
      </c>
      <c r="O28" s="85" t="s">
        <v>259</v>
      </c>
      <c r="P28" s="54">
        <v>4251</v>
      </c>
      <c r="Q28" s="54">
        <v>4664</v>
      </c>
      <c r="R28" s="68" t="s">
        <v>212</v>
      </c>
      <c r="S28" s="99">
        <v>6571</v>
      </c>
      <c r="T28" s="26"/>
      <c r="U28" s="26"/>
      <c r="V28" s="26">
        <v>8931</v>
      </c>
      <c r="W28" s="31">
        <v>11291</v>
      </c>
    </row>
    <row r="29" spans="1:23" s="20" customFormat="1" ht="120" customHeight="1" x14ac:dyDescent="0.3">
      <c r="A29" s="17">
        <v>3</v>
      </c>
      <c r="B29" s="17">
        <v>53</v>
      </c>
      <c r="C29" s="74">
        <v>245</v>
      </c>
      <c r="D29" s="182"/>
      <c r="E29" s="164"/>
      <c r="F29" s="164"/>
      <c r="G29" s="164"/>
      <c r="H29" s="166"/>
      <c r="I29" s="164"/>
      <c r="J29" s="164"/>
      <c r="K29" s="69" t="s">
        <v>295</v>
      </c>
      <c r="L29" s="66" t="s">
        <v>292</v>
      </c>
      <c r="M29" s="54">
        <v>162140</v>
      </c>
      <c r="N29" s="85">
        <v>251000</v>
      </c>
      <c r="O29" s="85" t="s">
        <v>259</v>
      </c>
      <c r="P29" s="54">
        <v>201000</v>
      </c>
      <c r="Q29" s="54">
        <v>187566</v>
      </c>
      <c r="R29" s="68" t="s">
        <v>213</v>
      </c>
      <c r="S29" s="99">
        <v>211000</v>
      </c>
      <c r="T29" s="26"/>
      <c r="U29" s="26"/>
      <c r="V29" s="26">
        <v>231000</v>
      </c>
      <c r="W29" s="31">
        <v>251000</v>
      </c>
    </row>
    <row r="30" spans="1:23" s="20" customFormat="1" ht="120" customHeight="1" x14ac:dyDescent="0.3">
      <c r="A30" s="17">
        <v>3</v>
      </c>
      <c r="B30" s="17">
        <v>53</v>
      </c>
      <c r="C30" s="74">
        <v>246</v>
      </c>
      <c r="D30" s="182"/>
      <c r="E30" s="164"/>
      <c r="F30" s="164"/>
      <c r="G30" s="164"/>
      <c r="H30" s="166"/>
      <c r="I30" s="164"/>
      <c r="J30" s="164"/>
      <c r="K30" s="69" t="s">
        <v>296</v>
      </c>
      <c r="L30" s="66" t="s">
        <v>297</v>
      </c>
      <c r="M30" s="66">
        <v>217</v>
      </c>
      <c r="N30" s="84">
        <v>317</v>
      </c>
      <c r="O30" s="84">
        <f>+Q30-P30</f>
        <v>12</v>
      </c>
      <c r="P30" s="66">
        <v>4</v>
      </c>
      <c r="Q30" s="66">
        <v>16</v>
      </c>
      <c r="R30" s="68" t="s">
        <v>201</v>
      </c>
      <c r="S30" s="93">
        <v>144</v>
      </c>
      <c r="T30" s="18"/>
      <c r="U30" s="18"/>
      <c r="V30" s="18">
        <v>150</v>
      </c>
      <c r="W30" s="19">
        <v>317</v>
      </c>
    </row>
    <row r="31" spans="1:23" s="20" customFormat="1" ht="120" customHeight="1" x14ac:dyDescent="0.3">
      <c r="A31" s="17">
        <v>3</v>
      </c>
      <c r="B31" s="17">
        <v>53</v>
      </c>
      <c r="C31" s="74">
        <v>247</v>
      </c>
      <c r="D31" s="182"/>
      <c r="E31" s="164"/>
      <c r="F31" s="164"/>
      <c r="G31" s="164"/>
      <c r="H31" s="166"/>
      <c r="I31" s="164"/>
      <c r="J31" s="164"/>
      <c r="K31" s="69" t="s">
        <v>27</v>
      </c>
      <c r="L31" s="66" t="s">
        <v>298</v>
      </c>
      <c r="M31" s="66" t="s">
        <v>279</v>
      </c>
      <c r="N31" s="84">
        <v>40</v>
      </c>
      <c r="O31" s="84">
        <f>+Q31-P31</f>
        <v>0</v>
      </c>
      <c r="P31" s="66">
        <v>10</v>
      </c>
      <c r="Q31" s="66">
        <v>10</v>
      </c>
      <c r="R31" s="68" t="s">
        <v>159</v>
      </c>
      <c r="S31" s="93">
        <v>20</v>
      </c>
      <c r="T31" s="18"/>
      <c r="U31" s="18"/>
      <c r="V31" s="18">
        <v>30</v>
      </c>
      <c r="W31" s="19">
        <v>40</v>
      </c>
    </row>
    <row r="32" spans="1:23" s="20" customFormat="1" ht="120" customHeight="1" x14ac:dyDescent="0.3">
      <c r="A32" s="17">
        <v>3</v>
      </c>
      <c r="B32" s="17">
        <v>53</v>
      </c>
      <c r="C32" s="74">
        <v>307</v>
      </c>
      <c r="D32" s="182"/>
      <c r="E32" s="164"/>
      <c r="F32" s="164"/>
      <c r="G32" s="164"/>
      <c r="H32" s="166"/>
      <c r="I32" s="164"/>
      <c r="J32" s="164"/>
      <c r="K32" s="69" t="s">
        <v>299</v>
      </c>
      <c r="L32" s="66" t="s">
        <v>278</v>
      </c>
      <c r="M32" s="66" t="s">
        <v>279</v>
      </c>
      <c r="N32" s="84">
        <v>1</v>
      </c>
      <c r="O32" s="84">
        <f>+Q32-P32</f>
        <v>0</v>
      </c>
      <c r="P32" s="66">
        <v>1</v>
      </c>
      <c r="Q32" s="66">
        <v>1</v>
      </c>
      <c r="R32" s="68" t="s">
        <v>220</v>
      </c>
      <c r="S32" s="93">
        <v>1</v>
      </c>
      <c r="T32" s="18"/>
      <c r="U32" s="18"/>
      <c r="V32" s="18">
        <v>1</v>
      </c>
      <c r="W32" s="19">
        <v>1</v>
      </c>
    </row>
    <row r="33" spans="1:23" s="20" customFormat="1" ht="120" customHeight="1" x14ac:dyDescent="0.3">
      <c r="A33" s="17">
        <v>3</v>
      </c>
      <c r="B33" s="17">
        <v>54</v>
      </c>
      <c r="C33" s="74">
        <v>248</v>
      </c>
      <c r="D33" s="182"/>
      <c r="E33" s="164"/>
      <c r="F33" s="164"/>
      <c r="G33" s="66">
        <v>3</v>
      </c>
      <c r="H33" s="69" t="s">
        <v>29</v>
      </c>
      <c r="I33" s="66">
        <v>3</v>
      </c>
      <c r="J33" s="66" t="s">
        <v>300</v>
      </c>
      <c r="K33" s="69" t="s">
        <v>30</v>
      </c>
      <c r="L33" s="66" t="s">
        <v>301</v>
      </c>
      <c r="M33" s="54">
        <v>1100000</v>
      </c>
      <c r="N33" s="85">
        <v>4400000</v>
      </c>
      <c r="O33" s="85" t="s">
        <v>259</v>
      </c>
      <c r="P33" s="54">
        <v>2000000</v>
      </c>
      <c r="Q33" s="54">
        <v>2211031</v>
      </c>
      <c r="R33" s="68" t="s">
        <v>202</v>
      </c>
      <c r="S33" s="99">
        <v>2700000</v>
      </c>
      <c r="T33" s="26"/>
      <c r="U33" s="26"/>
      <c r="V33" s="26">
        <v>3400000</v>
      </c>
      <c r="W33" s="31">
        <v>4400000</v>
      </c>
    </row>
    <row r="34" spans="1:23" s="20" customFormat="1" ht="120" customHeight="1" x14ac:dyDescent="0.3">
      <c r="A34" s="17">
        <v>3</v>
      </c>
      <c r="B34" s="17">
        <v>55</v>
      </c>
      <c r="C34" s="74">
        <v>249</v>
      </c>
      <c r="D34" s="182"/>
      <c r="E34" s="164"/>
      <c r="F34" s="164"/>
      <c r="G34" s="164">
        <v>4</v>
      </c>
      <c r="H34" s="165" t="s">
        <v>31</v>
      </c>
      <c r="I34" s="164">
        <v>4</v>
      </c>
      <c r="J34" s="164" t="s">
        <v>302</v>
      </c>
      <c r="K34" s="69" t="s">
        <v>132</v>
      </c>
      <c r="L34" s="66" t="s">
        <v>298</v>
      </c>
      <c r="M34" s="54" t="s">
        <v>259</v>
      </c>
      <c r="N34" s="85">
        <v>1000</v>
      </c>
      <c r="O34" s="85">
        <f t="shared" ref="O34:O40" si="0">+Q34-P34</f>
        <v>6</v>
      </c>
      <c r="P34" s="66">
        <v>250</v>
      </c>
      <c r="Q34" s="66">
        <v>256</v>
      </c>
      <c r="R34" s="68" t="s">
        <v>176</v>
      </c>
      <c r="S34" s="93">
        <v>500</v>
      </c>
      <c r="T34" s="18"/>
      <c r="U34" s="18"/>
      <c r="V34" s="18">
        <v>750</v>
      </c>
      <c r="W34" s="19">
        <v>1000</v>
      </c>
    </row>
    <row r="35" spans="1:23" s="20" customFormat="1" ht="120" customHeight="1" x14ac:dyDescent="0.3">
      <c r="A35" s="17">
        <v>3</v>
      </c>
      <c r="B35" s="17">
        <v>55</v>
      </c>
      <c r="C35" s="74">
        <v>250</v>
      </c>
      <c r="D35" s="182"/>
      <c r="E35" s="164"/>
      <c r="F35" s="164"/>
      <c r="G35" s="164"/>
      <c r="H35" s="165"/>
      <c r="I35" s="164"/>
      <c r="J35" s="164"/>
      <c r="K35" s="69" t="s">
        <v>303</v>
      </c>
      <c r="L35" s="66" t="s">
        <v>32</v>
      </c>
      <c r="M35" s="54">
        <v>40</v>
      </c>
      <c r="N35" s="85">
        <v>200</v>
      </c>
      <c r="O35" s="85">
        <f t="shared" si="0"/>
        <v>24</v>
      </c>
      <c r="P35" s="54">
        <v>80</v>
      </c>
      <c r="Q35" s="54">
        <v>104</v>
      </c>
      <c r="R35" s="68" t="s">
        <v>232</v>
      </c>
      <c r="S35" s="99">
        <v>120</v>
      </c>
      <c r="T35" s="26"/>
      <c r="U35" s="26"/>
      <c r="V35" s="26">
        <v>160</v>
      </c>
      <c r="W35" s="31">
        <v>200</v>
      </c>
    </row>
    <row r="36" spans="1:23" s="20" customFormat="1" ht="120" customHeight="1" x14ac:dyDescent="0.3">
      <c r="A36" s="17">
        <v>3</v>
      </c>
      <c r="B36" s="17">
        <v>55</v>
      </c>
      <c r="C36" s="74">
        <v>251</v>
      </c>
      <c r="D36" s="182"/>
      <c r="E36" s="164"/>
      <c r="F36" s="164"/>
      <c r="G36" s="164"/>
      <c r="H36" s="165"/>
      <c r="I36" s="164"/>
      <c r="J36" s="164"/>
      <c r="K36" s="69" t="s">
        <v>304</v>
      </c>
      <c r="L36" s="66" t="s">
        <v>305</v>
      </c>
      <c r="M36" s="54">
        <v>130</v>
      </c>
      <c r="N36" s="85">
        <v>530</v>
      </c>
      <c r="O36" s="85">
        <f t="shared" si="0"/>
        <v>33</v>
      </c>
      <c r="P36" s="66">
        <v>230</v>
      </c>
      <c r="Q36" s="66">
        <v>263</v>
      </c>
      <c r="R36" s="68" t="s">
        <v>225</v>
      </c>
      <c r="S36" s="93">
        <v>330</v>
      </c>
      <c r="T36" s="18"/>
      <c r="U36" s="18"/>
      <c r="V36" s="18">
        <v>430</v>
      </c>
      <c r="W36" s="19">
        <v>530</v>
      </c>
    </row>
    <row r="37" spans="1:23" s="20" customFormat="1" ht="120" customHeight="1" x14ac:dyDescent="0.3">
      <c r="A37" s="17">
        <v>4</v>
      </c>
      <c r="B37" s="17">
        <v>56</v>
      </c>
      <c r="C37" s="74">
        <v>252</v>
      </c>
      <c r="D37" s="182">
        <v>4</v>
      </c>
      <c r="E37" s="164" t="s">
        <v>34</v>
      </c>
      <c r="F37" s="164" t="s">
        <v>256</v>
      </c>
      <c r="G37" s="66">
        <v>1</v>
      </c>
      <c r="H37" s="66" t="s">
        <v>306</v>
      </c>
      <c r="I37" s="66">
        <v>1</v>
      </c>
      <c r="J37" s="66" t="s">
        <v>281</v>
      </c>
      <c r="K37" s="69" t="s">
        <v>35</v>
      </c>
      <c r="L37" s="66" t="s">
        <v>307</v>
      </c>
      <c r="M37" s="66" t="s">
        <v>279</v>
      </c>
      <c r="N37" s="84">
        <v>3</v>
      </c>
      <c r="O37" s="84">
        <f t="shared" si="0"/>
        <v>-1</v>
      </c>
      <c r="P37" s="66">
        <v>3</v>
      </c>
      <c r="Q37" s="66">
        <v>2</v>
      </c>
      <c r="R37" s="68" t="s">
        <v>234</v>
      </c>
      <c r="S37" s="93">
        <v>0</v>
      </c>
      <c r="T37" s="18"/>
      <c r="U37" s="18"/>
      <c r="V37" s="18">
        <v>0</v>
      </c>
      <c r="W37" s="19">
        <v>0</v>
      </c>
    </row>
    <row r="38" spans="1:23" s="20" customFormat="1" ht="120" customHeight="1" x14ac:dyDescent="0.3">
      <c r="A38" s="17">
        <v>4</v>
      </c>
      <c r="B38" s="17">
        <v>57</v>
      </c>
      <c r="C38" s="74">
        <v>253</v>
      </c>
      <c r="D38" s="182"/>
      <c r="E38" s="164"/>
      <c r="F38" s="164"/>
      <c r="G38" s="164">
        <v>2</v>
      </c>
      <c r="H38" s="165" t="s">
        <v>308</v>
      </c>
      <c r="I38" s="164">
        <v>2</v>
      </c>
      <c r="J38" s="66" t="s">
        <v>309</v>
      </c>
      <c r="K38" s="69" t="s">
        <v>37</v>
      </c>
      <c r="L38" s="66" t="s">
        <v>310</v>
      </c>
      <c r="M38" s="66" t="s">
        <v>260</v>
      </c>
      <c r="N38" s="86">
        <v>40000000000</v>
      </c>
      <c r="O38" s="86">
        <f t="shared" si="0"/>
        <v>1359904293</v>
      </c>
      <c r="P38" s="56">
        <v>10000000000</v>
      </c>
      <c r="Q38" s="56">
        <v>11359904293</v>
      </c>
      <c r="R38" s="68" t="s">
        <v>160</v>
      </c>
      <c r="S38" s="100">
        <v>20000000000</v>
      </c>
      <c r="T38" s="32"/>
      <c r="U38" s="32"/>
      <c r="V38" s="32">
        <v>30000000000</v>
      </c>
      <c r="W38" s="33">
        <v>40000000000</v>
      </c>
    </row>
    <row r="39" spans="1:23" s="20" customFormat="1" ht="120" customHeight="1" x14ac:dyDescent="0.3">
      <c r="A39" s="17">
        <v>4</v>
      </c>
      <c r="B39" s="17">
        <v>57</v>
      </c>
      <c r="C39" s="74">
        <v>254</v>
      </c>
      <c r="D39" s="182"/>
      <c r="E39" s="164"/>
      <c r="F39" s="164"/>
      <c r="G39" s="164"/>
      <c r="H39" s="165"/>
      <c r="I39" s="164"/>
      <c r="J39" s="66" t="s">
        <v>311</v>
      </c>
      <c r="K39" s="69" t="s">
        <v>312</v>
      </c>
      <c r="L39" s="66" t="s">
        <v>311</v>
      </c>
      <c r="M39" s="66">
        <v>20</v>
      </c>
      <c r="N39" s="84">
        <v>200</v>
      </c>
      <c r="O39" s="84">
        <f t="shared" si="0"/>
        <v>16</v>
      </c>
      <c r="P39" s="56">
        <v>70</v>
      </c>
      <c r="Q39" s="56">
        <v>86</v>
      </c>
      <c r="R39" s="68" t="s">
        <v>231</v>
      </c>
      <c r="S39" s="100">
        <v>100</v>
      </c>
      <c r="T39" s="32"/>
      <c r="U39" s="32"/>
      <c r="V39" s="32">
        <v>150</v>
      </c>
      <c r="W39" s="33">
        <v>200</v>
      </c>
    </row>
    <row r="40" spans="1:23" s="20" customFormat="1" ht="120" customHeight="1" x14ac:dyDescent="0.3">
      <c r="A40" s="17">
        <v>5</v>
      </c>
      <c r="B40" s="17">
        <v>58</v>
      </c>
      <c r="C40" s="74">
        <v>255</v>
      </c>
      <c r="D40" s="182">
        <v>5</v>
      </c>
      <c r="E40" s="164" t="s">
        <v>38</v>
      </c>
      <c r="F40" s="164" t="s">
        <v>256</v>
      </c>
      <c r="G40" s="164">
        <v>1</v>
      </c>
      <c r="H40" s="165" t="s">
        <v>39</v>
      </c>
      <c r="I40" s="164">
        <v>1</v>
      </c>
      <c r="J40" s="164" t="s">
        <v>313</v>
      </c>
      <c r="K40" s="69" t="s">
        <v>314</v>
      </c>
      <c r="L40" s="66" t="s">
        <v>313</v>
      </c>
      <c r="M40" s="66">
        <v>59</v>
      </c>
      <c r="N40" s="84">
        <v>133</v>
      </c>
      <c r="O40" s="84">
        <f t="shared" si="0"/>
        <v>0</v>
      </c>
      <c r="P40" s="66">
        <v>81</v>
      </c>
      <c r="Q40" s="66">
        <v>81</v>
      </c>
      <c r="R40" s="68" t="s">
        <v>210</v>
      </c>
      <c r="S40" s="93">
        <v>98</v>
      </c>
      <c r="T40" s="18"/>
      <c r="U40" s="18"/>
      <c r="V40" s="18">
        <v>115</v>
      </c>
      <c r="W40" s="19">
        <v>133</v>
      </c>
    </row>
    <row r="41" spans="1:23" s="20" customFormat="1" ht="120" customHeight="1" x14ac:dyDescent="0.3">
      <c r="A41" s="17">
        <v>5</v>
      </c>
      <c r="B41" s="17">
        <v>58</v>
      </c>
      <c r="C41" s="74">
        <v>256</v>
      </c>
      <c r="D41" s="182"/>
      <c r="E41" s="164"/>
      <c r="F41" s="164"/>
      <c r="G41" s="164"/>
      <c r="H41" s="165"/>
      <c r="I41" s="164"/>
      <c r="J41" s="164"/>
      <c r="K41" s="69" t="s">
        <v>315</v>
      </c>
      <c r="L41" s="66" t="s">
        <v>316</v>
      </c>
      <c r="M41" s="66" t="s">
        <v>259</v>
      </c>
      <c r="N41" s="84">
        <v>1</v>
      </c>
      <c r="O41" s="82" t="s">
        <v>260</v>
      </c>
      <c r="P41" s="66" t="s">
        <v>260</v>
      </c>
      <c r="Q41" s="66" t="s">
        <v>260</v>
      </c>
      <c r="R41" s="68" t="s">
        <v>226</v>
      </c>
      <c r="S41" s="93" t="s">
        <v>260</v>
      </c>
      <c r="T41" s="18"/>
      <c r="U41" s="18"/>
      <c r="V41" s="18" t="s">
        <v>260</v>
      </c>
      <c r="W41" s="19">
        <v>1</v>
      </c>
    </row>
    <row r="42" spans="1:23" s="20" customFormat="1" ht="120" customHeight="1" x14ac:dyDescent="0.3">
      <c r="A42" s="17">
        <v>5</v>
      </c>
      <c r="B42" s="17">
        <v>58</v>
      </c>
      <c r="C42" s="74">
        <v>257</v>
      </c>
      <c r="D42" s="182"/>
      <c r="E42" s="164"/>
      <c r="F42" s="164"/>
      <c r="G42" s="164"/>
      <c r="H42" s="165"/>
      <c r="I42" s="164"/>
      <c r="J42" s="164"/>
      <c r="K42" s="69" t="s">
        <v>40</v>
      </c>
      <c r="L42" s="66" t="s">
        <v>316</v>
      </c>
      <c r="M42" s="66" t="s">
        <v>317</v>
      </c>
      <c r="N42" s="84">
        <v>328</v>
      </c>
      <c r="O42" s="84">
        <f>+Q42-P42</f>
        <v>0</v>
      </c>
      <c r="P42" s="66">
        <v>82</v>
      </c>
      <c r="Q42" s="66">
        <v>82</v>
      </c>
      <c r="R42" s="68" t="s">
        <v>227</v>
      </c>
      <c r="S42" s="93">
        <v>164</v>
      </c>
      <c r="T42" s="18"/>
      <c r="U42" s="18"/>
      <c r="V42" s="18">
        <v>246</v>
      </c>
      <c r="W42" s="19">
        <v>328</v>
      </c>
    </row>
    <row r="43" spans="1:23" s="20" customFormat="1" ht="120" customHeight="1" x14ac:dyDescent="0.3">
      <c r="A43" s="17">
        <v>5</v>
      </c>
      <c r="B43" s="17">
        <v>60</v>
      </c>
      <c r="C43" s="74">
        <v>259</v>
      </c>
      <c r="D43" s="182"/>
      <c r="E43" s="164"/>
      <c r="F43" s="164"/>
      <c r="G43" s="164">
        <v>2</v>
      </c>
      <c r="H43" s="166" t="s">
        <v>318</v>
      </c>
      <c r="I43" s="164">
        <v>2</v>
      </c>
      <c r="J43" s="164" t="s">
        <v>319</v>
      </c>
      <c r="K43" s="69" t="s">
        <v>42</v>
      </c>
      <c r="L43" s="66" t="s">
        <v>320</v>
      </c>
      <c r="M43" s="66" t="s">
        <v>260</v>
      </c>
      <c r="N43" s="84">
        <v>4</v>
      </c>
      <c r="O43" s="84">
        <f>+Q43-P43</f>
        <v>0</v>
      </c>
      <c r="P43" s="66">
        <v>1</v>
      </c>
      <c r="Q43" s="66">
        <v>1</v>
      </c>
      <c r="R43" s="68" t="s">
        <v>214</v>
      </c>
      <c r="S43" s="93">
        <v>2</v>
      </c>
      <c r="T43" s="18"/>
      <c r="U43" s="18"/>
      <c r="V43" s="18">
        <v>3</v>
      </c>
      <c r="W43" s="19">
        <v>4</v>
      </c>
    </row>
    <row r="44" spans="1:23" s="20" customFormat="1" ht="120" customHeight="1" x14ac:dyDescent="0.3">
      <c r="A44" s="17">
        <v>5</v>
      </c>
      <c r="B44" s="17">
        <v>60</v>
      </c>
      <c r="C44" s="74">
        <v>290</v>
      </c>
      <c r="D44" s="182"/>
      <c r="E44" s="164"/>
      <c r="F44" s="164"/>
      <c r="G44" s="164"/>
      <c r="H44" s="166"/>
      <c r="I44" s="164"/>
      <c r="J44" s="164"/>
      <c r="K44" s="69" t="s">
        <v>321</v>
      </c>
      <c r="L44" s="66" t="s">
        <v>278</v>
      </c>
      <c r="M44" s="66" t="s">
        <v>279</v>
      </c>
      <c r="N44" s="84" t="s">
        <v>322</v>
      </c>
      <c r="O44" s="84" t="s">
        <v>259</v>
      </c>
      <c r="P44" s="66" t="s">
        <v>322</v>
      </c>
      <c r="Q44" s="66">
        <v>10</v>
      </c>
      <c r="R44" s="68" t="s">
        <v>221</v>
      </c>
      <c r="S44" s="93" t="s">
        <v>322</v>
      </c>
      <c r="T44" s="18"/>
      <c r="U44" s="18"/>
      <c r="V44" s="18" t="s">
        <v>322</v>
      </c>
      <c r="W44" s="19" t="s">
        <v>322</v>
      </c>
    </row>
    <row r="45" spans="1:23" s="20" customFormat="1" ht="120" customHeight="1" x14ac:dyDescent="0.3">
      <c r="A45" s="17">
        <v>5</v>
      </c>
      <c r="B45" s="17">
        <v>60</v>
      </c>
      <c r="C45" s="74">
        <v>309</v>
      </c>
      <c r="D45" s="182"/>
      <c r="E45" s="164"/>
      <c r="F45" s="164"/>
      <c r="G45" s="164"/>
      <c r="H45" s="166"/>
      <c r="I45" s="164"/>
      <c r="J45" s="164"/>
      <c r="K45" s="69" t="s">
        <v>90</v>
      </c>
      <c r="L45" s="66" t="s">
        <v>292</v>
      </c>
      <c r="M45" s="54">
        <v>300</v>
      </c>
      <c r="N45" s="85">
        <v>417</v>
      </c>
      <c r="O45" s="85">
        <f t="shared" ref="O45:O50" si="1">+Q45-P45</f>
        <v>0</v>
      </c>
      <c r="P45" s="66">
        <v>100</v>
      </c>
      <c r="Q45" s="66">
        <v>100</v>
      </c>
      <c r="R45" s="68" t="s">
        <v>139</v>
      </c>
      <c r="S45" s="93">
        <v>107</v>
      </c>
      <c r="T45" s="18"/>
      <c r="U45" s="18"/>
      <c r="V45" s="18">
        <v>317</v>
      </c>
      <c r="W45" s="19">
        <v>417</v>
      </c>
    </row>
    <row r="46" spans="1:23" s="20" customFormat="1" ht="120" customHeight="1" x14ac:dyDescent="0.3">
      <c r="A46" s="17">
        <v>6</v>
      </c>
      <c r="B46" s="17">
        <v>61</v>
      </c>
      <c r="C46" s="74">
        <v>260</v>
      </c>
      <c r="D46" s="182">
        <v>6</v>
      </c>
      <c r="E46" s="164" t="s">
        <v>323</v>
      </c>
      <c r="F46" s="164" t="s">
        <v>294</v>
      </c>
      <c r="G46" s="164">
        <v>1</v>
      </c>
      <c r="H46" s="165" t="s">
        <v>44</v>
      </c>
      <c r="I46" s="164">
        <v>1</v>
      </c>
      <c r="J46" s="164" t="s">
        <v>294</v>
      </c>
      <c r="K46" s="69" t="s">
        <v>45</v>
      </c>
      <c r="L46" s="164" t="s">
        <v>294</v>
      </c>
      <c r="M46" s="66">
        <v>10</v>
      </c>
      <c r="N46" s="84">
        <v>14</v>
      </c>
      <c r="O46" s="84">
        <f t="shared" si="1"/>
        <v>0</v>
      </c>
      <c r="P46" s="66">
        <v>11</v>
      </c>
      <c r="Q46" s="66">
        <v>11</v>
      </c>
      <c r="R46" s="68" t="s">
        <v>166</v>
      </c>
      <c r="S46" s="93">
        <v>12</v>
      </c>
      <c r="T46" s="18"/>
      <c r="U46" s="18"/>
      <c r="V46" s="18">
        <v>13</v>
      </c>
      <c r="W46" s="19">
        <v>14</v>
      </c>
    </row>
    <row r="47" spans="1:23" s="20" customFormat="1" ht="120" customHeight="1" x14ac:dyDescent="0.3">
      <c r="A47" s="17">
        <v>6</v>
      </c>
      <c r="B47" s="17">
        <v>61</v>
      </c>
      <c r="C47" s="74">
        <v>261</v>
      </c>
      <c r="D47" s="182"/>
      <c r="E47" s="164"/>
      <c r="F47" s="164"/>
      <c r="G47" s="164"/>
      <c r="H47" s="165"/>
      <c r="I47" s="164"/>
      <c r="J47" s="164"/>
      <c r="K47" s="69" t="s">
        <v>46</v>
      </c>
      <c r="L47" s="164"/>
      <c r="M47" s="66" t="s">
        <v>259</v>
      </c>
      <c r="N47" s="84">
        <v>200</v>
      </c>
      <c r="O47" s="84">
        <f t="shared" si="1"/>
        <v>0</v>
      </c>
      <c r="P47" s="66">
        <v>21</v>
      </c>
      <c r="Q47" s="66">
        <v>21</v>
      </c>
      <c r="R47" s="68" t="s">
        <v>177</v>
      </c>
      <c r="S47" s="93">
        <v>86</v>
      </c>
      <c r="T47" s="18"/>
      <c r="U47" s="18"/>
      <c r="V47" s="18">
        <v>151</v>
      </c>
      <c r="W47" s="19">
        <v>200</v>
      </c>
    </row>
    <row r="48" spans="1:23" s="20" customFormat="1" ht="120" customHeight="1" x14ac:dyDescent="0.3">
      <c r="A48" s="17">
        <v>6</v>
      </c>
      <c r="B48" s="17">
        <v>62</v>
      </c>
      <c r="C48" s="74">
        <v>262</v>
      </c>
      <c r="D48" s="182"/>
      <c r="E48" s="164"/>
      <c r="F48" s="164"/>
      <c r="G48" s="164">
        <v>2</v>
      </c>
      <c r="H48" s="165" t="s">
        <v>47</v>
      </c>
      <c r="I48" s="164">
        <v>2</v>
      </c>
      <c r="J48" s="164" t="s">
        <v>324</v>
      </c>
      <c r="K48" s="69" t="s">
        <v>325</v>
      </c>
      <c r="L48" s="164" t="s">
        <v>294</v>
      </c>
      <c r="M48" s="66">
        <v>5</v>
      </c>
      <c r="N48" s="84">
        <v>8</v>
      </c>
      <c r="O48" s="84">
        <f t="shared" si="1"/>
        <v>0</v>
      </c>
      <c r="P48" s="66">
        <v>6</v>
      </c>
      <c r="Q48" s="66">
        <v>6</v>
      </c>
      <c r="R48" s="68" t="s">
        <v>163</v>
      </c>
      <c r="S48" s="93">
        <v>6</v>
      </c>
      <c r="T48" s="18"/>
      <c r="U48" s="18"/>
      <c r="V48" s="18">
        <v>7</v>
      </c>
      <c r="W48" s="19">
        <v>8</v>
      </c>
    </row>
    <row r="49" spans="1:23" s="20" customFormat="1" ht="120" customHeight="1" x14ac:dyDescent="0.3">
      <c r="A49" s="17">
        <v>6</v>
      </c>
      <c r="B49" s="17">
        <v>62</v>
      </c>
      <c r="C49" s="74">
        <v>263</v>
      </c>
      <c r="D49" s="182"/>
      <c r="E49" s="164"/>
      <c r="F49" s="164"/>
      <c r="G49" s="164"/>
      <c r="H49" s="165"/>
      <c r="I49" s="164"/>
      <c r="J49" s="164"/>
      <c r="K49" s="69" t="s">
        <v>48</v>
      </c>
      <c r="L49" s="164"/>
      <c r="M49" s="66">
        <v>1141</v>
      </c>
      <c r="N49" s="84">
        <v>1161</v>
      </c>
      <c r="O49" s="84">
        <f t="shared" si="1"/>
        <v>0</v>
      </c>
      <c r="P49" s="66">
        <v>1145</v>
      </c>
      <c r="Q49" s="66">
        <v>1145</v>
      </c>
      <c r="R49" s="68" t="s">
        <v>164</v>
      </c>
      <c r="S49" s="93">
        <v>1152</v>
      </c>
      <c r="T49" s="18"/>
      <c r="U49" s="18"/>
      <c r="V49" s="18">
        <v>1159</v>
      </c>
      <c r="W49" s="19">
        <v>1161</v>
      </c>
    </row>
    <row r="50" spans="1:23" s="20" customFormat="1" ht="120" customHeight="1" x14ac:dyDescent="0.3">
      <c r="A50" s="17">
        <v>6</v>
      </c>
      <c r="B50" s="17">
        <v>62</v>
      </c>
      <c r="C50" s="74">
        <v>264</v>
      </c>
      <c r="D50" s="182"/>
      <c r="E50" s="164"/>
      <c r="F50" s="164"/>
      <c r="G50" s="164"/>
      <c r="H50" s="165"/>
      <c r="I50" s="164"/>
      <c r="J50" s="164"/>
      <c r="K50" s="69" t="s">
        <v>326</v>
      </c>
      <c r="L50" s="66" t="s">
        <v>289</v>
      </c>
      <c r="M50" s="66">
        <v>2</v>
      </c>
      <c r="N50" s="84">
        <v>4</v>
      </c>
      <c r="O50" s="84">
        <f t="shared" si="1"/>
        <v>0</v>
      </c>
      <c r="P50" s="66">
        <v>2</v>
      </c>
      <c r="Q50" s="66">
        <v>2</v>
      </c>
      <c r="R50" s="68" t="s">
        <v>215</v>
      </c>
      <c r="S50" s="93">
        <v>2</v>
      </c>
      <c r="T50" s="18"/>
      <c r="U50" s="18"/>
      <c r="V50" s="18">
        <v>3</v>
      </c>
      <c r="W50" s="19">
        <v>4</v>
      </c>
    </row>
    <row r="51" spans="1:23" s="20" customFormat="1" ht="120" customHeight="1" x14ac:dyDescent="0.3">
      <c r="A51" s="17">
        <v>6</v>
      </c>
      <c r="B51" s="17">
        <v>67</v>
      </c>
      <c r="C51" s="74">
        <v>297</v>
      </c>
      <c r="D51" s="182"/>
      <c r="E51" s="164"/>
      <c r="F51" s="164"/>
      <c r="G51" s="186">
        <v>3</v>
      </c>
      <c r="H51" s="165" t="s">
        <v>96</v>
      </c>
      <c r="I51" s="186">
        <v>3</v>
      </c>
      <c r="J51" s="164" t="s">
        <v>278</v>
      </c>
      <c r="K51" s="69" t="s">
        <v>327</v>
      </c>
      <c r="L51" s="66" t="s">
        <v>278</v>
      </c>
      <c r="M51" s="66" t="s">
        <v>279</v>
      </c>
      <c r="N51" s="81">
        <v>1</v>
      </c>
      <c r="O51" s="81" t="s">
        <v>259</v>
      </c>
      <c r="P51" s="49">
        <v>1</v>
      </c>
      <c r="Q51" s="49">
        <v>1</v>
      </c>
      <c r="R51" s="68" t="s">
        <v>233</v>
      </c>
      <c r="S51" s="97">
        <v>1</v>
      </c>
      <c r="T51" s="21"/>
      <c r="U51" s="21"/>
      <c r="V51" s="21">
        <v>1</v>
      </c>
      <c r="W51" s="29">
        <v>1</v>
      </c>
    </row>
    <row r="52" spans="1:23" s="20" customFormat="1" ht="120" customHeight="1" x14ac:dyDescent="0.3">
      <c r="A52" s="17">
        <v>6</v>
      </c>
      <c r="B52" s="17">
        <v>67</v>
      </c>
      <c r="C52" s="74">
        <v>310</v>
      </c>
      <c r="D52" s="182"/>
      <c r="E52" s="164"/>
      <c r="F52" s="164"/>
      <c r="G52" s="186"/>
      <c r="H52" s="165"/>
      <c r="I52" s="186"/>
      <c r="J52" s="164"/>
      <c r="K52" s="69" t="s">
        <v>328</v>
      </c>
      <c r="L52" s="66" t="s">
        <v>329</v>
      </c>
      <c r="M52" s="66" t="s">
        <v>260</v>
      </c>
      <c r="N52" s="85">
        <v>3200000</v>
      </c>
      <c r="O52" s="85">
        <f>+Q52-P52</f>
        <v>0</v>
      </c>
      <c r="P52" s="54">
        <v>800000</v>
      </c>
      <c r="Q52" s="54">
        <v>800000</v>
      </c>
      <c r="R52" s="68" t="s">
        <v>165</v>
      </c>
      <c r="S52" s="99">
        <v>800000</v>
      </c>
      <c r="T52" s="26"/>
      <c r="U52" s="26"/>
      <c r="V52" s="26">
        <v>800000</v>
      </c>
      <c r="W52" s="31">
        <v>800000</v>
      </c>
    </row>
    <row r="53" spans="1:23" s="20" customFormat="1" ht="120" customHeight="1" x14ac:dyDescent="0.3">
      <c r="A53" s="17">
        <v>6</v>
      </c>
      <c r="B53" s="17">
        <v>63</v>
      </c>
      <c r="C53" s="74">
        <v>265</v>
      </c>
      <c r="D53" s="182"/>
      <c r="E53" s="164"/>
      <c r="F53" s="164"/>
      <c r="G53" s="164">
        <v>4</v>
      </c>
      <c r="H53" s="165" t="s">
        <v>91</v>
      </c>
      <c r="I53" s="164">
        <v>4</v>
      </c>
      <c r="J53" s="164" t="s">
        <v>294</v>
      </c>
      <c r="K53" s="69" t="s">
        <v>330</v>
      </c>
      <c r="L53" s="66" t="s">
        <v>294</v>
      </c>
      <c r="M53" s="66">
        <v>53</v>
      </c>
      <c r="N53" s="84">
        <v>65</v>
      </c>
      <c r="O53" s="84">
        <f>+Q53-P53</f>
        <v>0</v>
      </c>
      <c r="P53" s="66">
        <v>55</v>
      </c>
      <c r="Q53" s="66">
        <v>55</v>
      </c>
      <c r="R53" s="68" t="s">
        <v>178</v>
      </c>
      <c r="S53" s="93">
        <v>58</v>
      </c>
      <c r="T53" s="18"/>
      <c r="U53" s="18"/>
      <c r="V53" s="18">
        <v>62</v>
      </c>
      <c r="W53" s="19">
        <v>65</v>
      </c>
    </row>
    <row r="54" spans="1:23" s="20" customFormat="1" ht="120" customHeight="1" x14ac:dyDescent="0.3">
      <c r="A54" s="17">
        <v>6</v>
      </c>
      <c r="B54" s="17">
        <v>63</v>
      </c>
      <c r="C54" s="74">
        <v>266</v>
      </c>
      <c r="D54" s="182"/>
      <c r="E54" s="164"/>
      <c r="F54" s="164"/>
      <c r="G54" s="164"/>
      <c r="H54" s="165"/>
      <c r="I54" s="164"/>
      <c r="J54" s="164"/>
      <c r="K54" s="69" t="s">
        <v>331</v>
      </c>
      <c r="L54" s="66" t="s">
        <v>294</v>
      </c>
      <c r="M54" s="66">
        <v>61</v>
      </c>
      <c r="N54" s="84">
        <v>73</v>
      </c>
      <c r="O54" s="84">
        <f>+Q54-P54</f>
        <v>0</v>
      </c>
      <c r="P54" s="66">
        <v>67</v>
      </c>
      <c r="Q54" s="66">
        <v>67</v>
      </c>
      <c r="R54" s="68" t="s">
        <v>179</v>
      </c>
      <c r="S54" s="93">
        <v>70</v>
      </c>
      <c r="T54" s="18"/>
      <c r="U54" s="18"/>
      <c r="V54" s="18">
        <v>71</v>
      </c>
      <c r="W54" s="19">
        <v>73</v>
      </c>
    </row>
    <row r="55" spans="1:23" s="20" customFormat="1" ht="120" customHeight="1" x14ac:dyDescent="0.3">
      <c r="A55" s="17">
        <v>6</v>
      </c>
      <c r="B55" s="17">
        <v>64</v>
      </c>
      <c r="C55" s="74">
        <v>267</v>
      </c>
      <c r="D55" s="182"/>
      <c r="E55" s="164"/>
      <c r="F55" s="164"/>
      <c r="G55" s="66">
        <v>5</v>
      </c>
      <c r="H55" s="69" t="s">
        <v>332</v>
      </c>
      <c r="I55" s="66">
        <v>5</v>
      </c>
      <c r="J55" s="66" t="s">
        <v>316</v>
      </c>
      <c r="K55" s="69" t="s">
        <v>49</v>
      </c>
      <c r="L55" s="66" t="s">
        <v>316</v>
      </c>
      <c r="M55" s="66" t="s">
        <v>317</v>
      </c>
      <c r="N55" s="84">
        <v>48</v>
      </c>
      <c r="O55" s="84">
        <f>+Q55-P55</f>
        <v>0</v>
      </c>
      <c r="P55" s="57">
        <v>12</v>
      </c>
      <c r="Q55" s="57">
        <v>12</v>
      </c>
      <c r="R55" s="68" t="s">
        <v>228</v>
      </c>
      <c r="S55" s="101">
        <v>24</v>
      </c>
      <c r="T55" s="34"/>
      <c r="U55" s="34"/>
      <c r="V55" s="34">
        <v>36</v>
      </c>
      <c r="W55" s="35">
        <v>48</v>
      </c>
    </row>
    <row r="56" spans="1:23" s="20" customFormat="1" ht="120" customHeight="1" x14ac:dyDescent="0.3">
      <c r="A56" s="17">
        <v>7</v>
      </c>
      <c r="B56" s="17">
        <v>65</v>
      </c>
      <c r="C56" s="74">
        <v>268</v>
      </c>
      <c r="D56" s="182">
        <v>7</v>
      </c>
      <c r="E56" s="164" t="s">
        <v>333</v>
      </c>
      <c r="F56" s="164" t="s">
        <v>334</v>
      </c>
      <c r="G56" s="164">
        <v>1</v>
      </c>
      <c r="H56" s="165" t="s">
        <v>335</v>
      </c>
      <c r="I56" s="164">
        <v>1</v>
      </c>
      <c r="J56" s="164" t="s">
        <v>336</v>
      </c>
      <c r="K56" s="69" t="s">
        <v>337</v>
      </c>
      <c r="L56" s="66" t="s">
        <v>338</v>
      </c>
      <c r="M56" s="54">
        <v>2050</v>
      </c>
      <c r="N56" s="85">
        <v>11964</v>
      </c>
      <c r="O56" s="85">
        <f>+Q56-P56</f>
        <v>0</v>
      </c>
      <c r="P56" s="54">
        <v>4350</v>
      </c>
      <c r="Q56" s="54">
        <v>4350</v>
      </c>
      <c r="R56" s="68" t="s">
        <v>204</v>
      </c>
      <c r="S56" s="99">
        <v>6765</v>
      </c>
      <c r="T56" s="26"/>
      <c r="U56" s="26"/>
      <c r="V56" s="26">
        <v>9301</v>
      </c>
      <c r="W56" s="31">
        <v>11964</v>
      </c>
    </row>
    <row r="57" spans="1:23" s="20" customFormat="1" ht="120" customHeight="1" x14ac:dyDescent="0.3">
      <c r="A57" s="17">
        <v>7</v>
      </c>
      <c r="B57" s="17">
        <v>65</v>
      </c>
      <c r="C57" s="74">
        <v>269</v>
      </c>
      <c r="D57" s="182"/>
      <c r="E57" s="164"/>
      <c r="F57" s="164"/>
      <c r="G57" s="164"/>
      <c r="H57" s="165"/>
      <c r="I57" s="164"/>
      <c r="J57" s="164"/>
      <c r="K57" s="69" t="s">
        <v>339</v>
      </c>
      <c r="L57" s="66" t="s">
        <v>340</v>
      </c>
      <c r="M57" s="54" t="s">
        <v>260</v>
      </c>
      <c r="N57" s="83">
        <v>0.2</v>
      </c>
      <c r="O57" s="83" t="s">
        <v>259</v>
      </c>
      <c r="P57" s="52">
        <v>0.2</v>
      </c>
      <c r="Q57" s="52">
        <v>0.2</v>
      </c>
      <c r="R57" s="68" t="s">
        <v>161</v>
      </c>
      <c r="S57" s="94">
        <v>0.2</v>
      </c>
      <c r="T57" s="22"/>
      <c r="U57" s="22"/>
      <c r="V57" s="22">
        <v>0.2</v>
      </c>
      <c r="W57" s="23">
        <v>0.2</v>
      </c>
    </row>
    <row r="58" spans="1:23" s="20" customFormat="1" ht="120" customHeight="1" x14ac:dyDescent="0.3">
      <c r="A58" s="17">
        <v>7</v>
      </c>
      <c r="B58" s="17">
        <v>65</v>
      </c>
      <c r="C58" s="74">
        <v>270</v>
      </c>
      <c r="D58" s="182"/>
      <c r="E58" s="164"/>
      <c r="F58" s="164"/>
      <c r="G58" s="164"/>
      <c r="H58" s="165"/>
      <c r="I58" s="164"/>
      <c r="J58" s="164"/>
      <c r="K58" s="69" t="s">
        <v>52</v>
      </c>
      <c r="L58" s="66" t="s">
        <v>341</v>
      </c>
      <c r="M58" s="66">
        <v>871</v>
      </c>
      <c r="N58" s="85">
        <v>5500</v>
      </c>
      <c r="O58" s="85">
        <f>+Q58-P58</f>
        <v>-144</v>
      </c>
      <c r="P58" s="54">
        <v>1945</v>
      </c>
      <c r="Q58" s="54">
        <v>1801</v>
      </c>
      <c r="R58" s="68" t="s">
        <v>222</v>
      </c>
      <c r="S58" s="99">
        <v>3073</v>
      </c>
      <c r="T58" s="26"/>
      <c r="U58" s="26"/>
      <c r="V58" s="26">
        <v>4257</v>
      </c>
      <c r="W58" s="31">
        <v>5500</v>
      </c>
    </row>
    <row r="59" spans="1:23" s="20" customFormat="1" ht="120" customHeight="1" x14ac:dyDescent="0.3">
      <c r="A59" s="17">
        <v>7</v>
      </c>
      <c r="B59" s="17">
        <v>65</v>
      </c>
      <c r="C59" s="74">
        <v>271</v>
      </c>
      <c r="D59" s="182"/>
      <c r="E59" s="164"/>
      <c r="F59" s="164"/>
      <c r="G59" s="164"/>
      <c r="H59" s="165"/>
      <c r="I59" s="164"/>
      <c r="J59" s="164"/>
      <c r="K59" s="69" t="s">
        <v>342</v>
      </c>
      <c r="L59" s="66" t="s">
        <v>343</v>
      </c>
      <c r="M59" s="66" t="s">
        <v>279</v>
      </c>
      <c r="N59" s="82">
        <v>100</v>
      </c>
      <c r="O59" s="82" t="s">
        <v>259</v>
      </c>
      <c r="P59" s="51">
        <v>100</v>
      </c>
      <c r="Q59" s="51">
        <v>102</v>
      </c>
      <c r="R59" s="68" t="s">
        <v>223</v>
      </c>
      <c r="S59" s="82">
        <v>100</v>
      </c>
      <c r="T59" s="51"/>
      <c r="U59" s="51"/>
      <c r="V59" s="51">
        <v>100</v>
      </c>
      <c r="W59" s="65">
        <v>100</v>
      </c>
    </row>
    <row r="60" spans="1:23" s="20" customFormat="1" ht="120" customHeight="1" x14ac:dyDescent="0.3">
      <c r="A60" s="17">
        <v>7</v>
      </c>
      <c r="B60" s="17">
        <v>66</v>
      </c>
      <c r="C60" s="74">
        <v>272</v>
      </c>
      <c r="D60" s="182"/>
      <c r="E60" s="164"/>
      <c r="F60" s="164"/>
      <c r="G60" s="164">
        <v>2</v>
      </c>
      <c r="H60" s="165" t="s">
        <v>53</v>
      </c>
      <c r="I60" s="164">
        <v>2</v>
      </c>
      <c r="J60" s="164" t="s">
        <v>281</v>
      </c>
      <c r="K60" s="69" t="s">
        <v>54</v>
      </c>
      <c r="L60" s="66" t="s">
        <v>264</v>
      </c>
      <c r="M60" s="66" t="s">
        <v>259</v>
      </c>
      <c r="N60" s="84">
        <v>1</v>
      </c>
      <c r="O60" s="84">
        <f t="shared" ref="O60:O65" si="2">+Q60-P60</f>
        <v>0</v>
      </c>
      <c r="P60" s="66">
        <v>1</v>
      </c>
      <c r="Q60" s="66">
        <v>1</v>
      </c>
      <c r="R60" s="68" t="s">
        <v>167</v>
      </c>
      <c r="S60" s="93" t="s">
        <v>260</v>
      </c>
      <c r="T60" s="18"/>
      <c r="U60" s="18"/>
      <c r="V60" s="18" t="s">
        <v>260</v>
      </c>
      <c r="W60" s="19" t="s">
        <v>260</v>
      </c>
    </row>
    <row r="61" spans="1:23" s="20" customFormat="1" ht="120" customHeight="1" x14ac:dyDescent="0.3">
      <c r="A61" s="17">
        <v>7</v>
      </c>
      <c r="B61" s="17">
        <v>66</v>
      </c>
      <c r="C61" s="74">
        <v>273</v>
      </c>
      <c r="D61" s="182"/>
      <c r="E61" s="164"/>
      <c r="F61" s="164"/>
      <c r="G61" s="164"/>
      <c r="H61" s="165"/>
      <c r="I61" s="164"/>
      <c r="J61" s="164"/>
      <c r="K61" s="69" t="s">
        <v>55</v>
      </c>
      <c r="L61" s="66" t="s">
        <v>264</v>
      </c>
      <c r="M61" s="66" t="s">
        <v>259</v>
      </c>
      <c r="N61" s="87">
        <v>4</v>
      </c>
      <c r="O61" s="87">
        <f t="shared" si="2"/>
        <v>0</v>
      </c>
      <c r="P61" s="58">
        <v>1</v>
      </c>
      <c r="Q61" s="58">
        <v>1</v>
      </c>
      <c r="R61" s="68" t="s">
        <v>181</v>
      </c>
      <c r="S61" s="102">
        <v>2</v>
      </c>
      <c r="T61" s="36"/>
      <c r="U61" s="36"/>
      <c r="V61" s="36">
        <v>3</v>
      </c>
      <c r="W61" s="37">
        <v>4</v>
      </c>
    </row>
    <row r="62" spans="1:23" s="20" customFormat="1" ht="120" customHeight="1" x14ac:dyDescent="0.3">
      <c r="A62" s="17">
        <v>7</v>
      </c>
      <c r="B62" s="17">
        <v>66</v>
      </c>
      <c r="C62" s="74">
        <v>274</v>
      </c>
      <c r="D62" s="182"/>
      <c r="E62" s="164"/>
      <c r="F62" s="164"/>
      <c r="G62" s="164"/>
      <c r="H62" s="165"/>
      <c r="I62" s="164"/>
      <c r="J62" s="164"/>
      <c r="K62" s="69" t="s">
        <v>344</v>
      </c>
      <c r="L62" s="66" t="s">
        <v>307</v>
      </c>
      <c r="M62" s="70" t="s">
        <v>260</v>
      </c>
      <c r="N62" s="88">
        <v>400</v>
      </c>
      <c r="O62" s="88">
        <f t="shared" si="2"/>
        <v>0</v>
      </c>
      <c r="P62" s="58">
        <v>60</v>
      </c>
      <c r="Q62" s="58">
        <v>60</v>
      </c>
      <c r="R62" s="68" t="s">
        <v>205</v>
      </c>
      <c r="S62" s="102">
        <v>180</v>
      </c>
      <c r="T62" s="36"/>
      <c r="U62" s="36"/>
      <c r="V62" s="36">
        <v>330</v>
      </c>
      <c r="W62" s="37">
        <v>400</v>
      </c>
    </row>
    <row r="63" spans="1:23" s="20" customFormat="1" ht="120" customHeight="1" x14ac:dyDescent="0.3">
      <c r="A63" s="17">
        <v>7</v>
      </c>
      <c r="B63" s="17">
        <v>66</v>
      </c>
      <c r="C63" s="74">
        <v>306</v>
      </c>
      <c r="D63" s="182"/>
      <c r="E63" s="164"/>
      <c r="F63" s="164"/>
      <c r="G63" s="164"/>
      <c r="H63" s="165"/>
      <c r="I63" s="164"/>
      <c r="J63" s="164"/>
      <c r="K63" s="59" t="s">
        <v>345</v>
      </c>
      <c r="L63" s="66" t="s">
        <v>307</v>
      </c>
      <c r="M63" s="66" t="s">
        <v>260</v>
      </c>
      <c r="N63" s="87">
        <v>300</v>
      </c>
      <c r="O63" s="87">
        <f t="shared" si="2"/>
        <v>323</v>
      </c>
      <c r="P63" s="58">
        <v>50</v>
      </c>
      <c r="Q63" s="58">
        <v>373</v>
      </c>
      <c r="R63" s="68" t="s">
        <v>235</v>
      </c>
      <c r="S63" s="102">
        <v>120</v>
      </c>
      <c r="T63" s="36"/>
      <c r="U63" s="36"/>
      <c r="V63" s="36">
        <v>250</v>
      </c>
      <c r="W63" s="37">
        <v>300</v>
      </c>
    </row>
    <row r="64" spans="1:23" s="20" customFormat="1" ht="120" customHeight="1" x14ac:dyDescent="0.3">
      <c r="A64" s="17">
        <v>7</v>
      </c>
      <c r="B64" s="17">
        <v>68</v>
      </c>
      <c r="C64" s="74">
        <v>275</v>
      </c>
      <c r="D64" s="182"/>
      <c r="E64" s="164"/>
      <c r="F64" s="164"/>
      <c r="G64" s="164">
        <v>3</v>
      </c>
      <c r="H64" s="165" t="s">
        <v>346</v>
      </c>
      <c r="I64" s="164">
        <v>3</v>
      </c>
      <c r="J64" s="164" t="s">
        <v>347</v>
      </c>
      <c r="K64" s="69" t="s">
        <v>348</v>
      </c>
      <c r="L64" s="66" t="s">
        <v>285</v>
      </c>
      <c r="M64" s="66" t="s">
        <v>259</v>
      </c>
      <c r="N64" s="84">
        <v>600</v>
      </c>
      <c r="O64" s="84">
        <f t="shared" si="2"/>
        <v>0</v>
      </c>
      <c r="P64" s="66">
        <v>150</v>
      </c>
      <c r="Q64" s="66">
        <v>150</v>
      </c>
      <c r="R64" s="68" t="s">
        <v>187</v>
      </c>
      <c r="S64" s="93">
        <v>300</v>
      </c>
      <c r="T64" s="18"/>
      <c r="U64" s="18"/>
      <c r="V64" s="18">
        <v>450</v>
      </c>
      <c r="W64" s="19">
        <v>600</v>
      </c>
    </row>
    <row r="65" spans="1:23" s="20" customFormat="1" ht="120" customHeight="1" x14ac:dyDescent="0.3">
      <c r="A65" s="17">
        <v>7</v>
      </c>
      <c r="B65" s="17">
        <v>68</v>
      </c>
      <c r="C65" s="74">
        <v>276</v>
      </c>
      <c r="D65" s="182"/>
      <c r="E65" s="164"/>
      <c r="F65" s="164"/>
      <c r="G65" s="164"/>
      <c r="H65" s="165"/>
      <c r="I65" s="164"/>
      <c r="J65" s="164"/>
      <c r="K65" s="69" t="s">
        <v>349</v>
      </c>
      <c r="L65" s="66" t="s">
        <v>316</v>
      </c>
      <c r="M65" s="66" t="s">
        <v>259</v>
      </c>
      <c r="N65" s="84">
        <v>32</v>
      </c>
      <c r="O65" s="84">
        <f t="shared" si="2"/>
        <v>0</v>
      </c>
      <c r="P65" s="66">
        <v>8</v>
      </c>
      <c r="Q65" s="66">
        <v>8</v>
      </c>
      <c r="R65" s="68" t="s">
        <v>229</v>
      </c>
      <c r="S65" s="93">
        <v>17</v>
      </c>
      <c r="T65" s="18"/>
      <c r="U65" s="18"/>
      <c r="V65" s="18">
        <v>26</v>
      </c>
      <c r="W65" s="19">
        <v>32</v>
      </c>
    </row>
    <row r="66" spans="1:23" s="20" customFormat="1" ht="120" customHeight="1" x14ac:dyDescent="0.3">
      <c r="A66" s="17">
        <v>8</v>
      </c>
      <c r="B66" s="17">
        <v>69</v>
      </c>
      <c r="C66" s="74">
        <v>277</v>
      </c>
      <c r="D66" s="182">
        <v>8</v>
      </c>
      <c r="E66" s="164" t="s">
        <v>350</v>
      </c>
      <c r="F66" s="166" t="s">
        <v>351</v>
      </c>
      <c r="G66" s="164">
        <v>1</v>
      </c>
      <c r="H66" s="165" t="s">
        <v>58</v>
      </c>
      <c r="I66" s="164">
        <v>1</v>
      </c>
      <c r="J66" s="164" t="s">
        <v>352</v>
      </c>
      <c r="K66" s="69" t="s">
        <v>59</v>
      </c>
      <c r="L66" s="66" t="s">
        <v>353</v>
      </c>
      <c r="M66" s="60">
        <v>0.90600000000000003</v>
      </c>
      <c r="N66" s="89">
        <v>0.91500000000000004</v>
      </c>
      <c r="O66" s="89" t="s">
        <v>259</v>
      </c>
      <c r="P66" s="61">
        <v>0.90800000000000003</v>
      </c>
      <c r="Q66" s="61">
        <v>0.96</v>
      </c>
      <c r="R66" s="68" t="s">
        <v>182</v>
      </c>
      <c r="S66" s="103">
        <v>0.91</v>
      </c>
      <c r="T66" s="38"/>
      <c r="U66" s="38"/>
      <c r="V66" s="38">
        <v>0.91300000000000003</v>
      </c>
      <c r="W66" s="39">
        <v>0.91500000000000004</v>
      </c>
    </row>
    <row r="67" spans="1:23" s="20" customFormat="1" ht="120" customHeight="1" x14ac:dyDescent="0.3">
      <c r="A67" s="17">
        <v>8</v>
      </c>
      <c r="B67" s="17">
        <v>69</v>
      </c>
      <c r="C67" s="74">
        <v>278</v>
      </c>
      <c r="D67" s="182"/>
      <c r="E67" s="164"/>
      <c r="F67" s="166"/>
      <c r="G67" s="164"/>
      <c r="H67" s="165"/>
      <c r="I67" s="164"/>
      <c r="J67" s="164"/>
      <c r="K67" s="68" t="s">
        <v>354</v>
      </c>
      <c r="L67" s="66" t="s">
        <v>60</v>
      </c>
      <c r="M67" s="66" t="s">
        <v>279</v>
      </c>
      <c r="N67" s="81">
        <v>1</v>
      </c>
      <c r="O67" s="81" t="s">
        <v>259</v>
      </c>
      <c r="P67" s="49">
        <v>1</v>
      </c>
      <c r="Q67" s="49">
        <v>1</v>
      </c>
      <c r="R67" s="68" t="s">
        <v>183</v>
      </c>
      <c r="S67" s="97">
        <v>1</v>
      </c>
      <c r="T67" s="21"/>
      <c r="U67" s="21"/>
      <c r="V67" s="21">
        <v>1</v>
      </c>
      <c r="W67" s="29">
        <v>1</v>
      </c>
    </row>
    <row r="68" spans="1:23" s="20" customFormat="1" ht="120" customHeight="1" x14ac:dyDescent="0.3">
      <c r="A68" s="17">
        <v>8</v>
      </c>
      <c r="B68" s="17">
        <v>69</v>
      </c>
      <c r="C68" s="74">
        <v>279</v>
      </c>
      <c r="D68" s="182"/>
      <c r="E68" s="164"/>
      <c r="F68" s="166"/>
      <c r="G68" s="164"/>
      <c r="H68" s="165"/>
      <c r="I68" s="164"/>
      <c r="J68" s="164"/>
      <c r="K68" s="69" t="s">
        <v>61</v>
      </c>
      <c r="L68" s="66" t="s">
        <v>351</v>
      </c>
      <c r="M68" s="49">
        <v>0.1</v>
      </c>
      <c r="N68" s="81">
        <v>0.1</v>
      </c>
      <c r="O68" s="81" t="s">
        <v>259</v>
      </c>
      <c r="P68" s="49">
        <v>0.1</v>
      </c>
      <c r="Q68" s="49">
        <v>0.09</v>
      </c>
      <c r="R68" s="68" t="s">
        <v>158</v>
      </c>
      <c r="S68" s="97">
        <v>0.1</v>
      </c>
      <c r="T68" s="21"/>
      <c r="U68" s="21"/>
      <c r="V68" s="21">
        <v>0.1</v>
      </c>
      <c r="W68" s="29">
        <v>0.1</v>
      </c>
    </row>
    <row r="69" spans="1:23" s="20" customFormat="1" ht="120" customHeight="1" x14ac:dyDescent="0.3">
      <c r="A69" s="17">
        <v>8</v>
      </c>
      <c r="B69" s="17">
        <v>70</v>
      </c>
      <c r="C69" s="74">
        <v>283</v>
      </c>
      <c r="D69" s="182"/>
      <c r="E69" s="164"/>
      <c r="F69" s="166"/>
      <c r="G69" s="66">
        <v>2</v>
      </c>
      <c r="H69" s="69" t="s">
        <v>62</v>
      </c>
      <c r="I69" s="66">
        <v>2</v>
      </c>
      <c r="J69" s="66" t="s">
        <v>60</v>
      </c>
      <c r="K69" s="69" t="s">
        <v>355</v>
      </c>
      <c r="L69" s="66" t="s">
        <v>60</v>
      </c>
      <c r="M69" s="52" t="s">
        <v>259</v>
      </c>
      <c r="N69" s="81">
        <v>1</v>
      </c>
      <c r="O69" s="81">
        <v>0</v>
      </c>
      <c r="P69" s="49">
        <v>0.43</v>
      </c>
      <c r="Q69" s="49">
        <v>0.43</v>
      </c>
      <c r="R69" s="68" t="s">
        <v>208</v>
      </c>
      <c r="S69" s="97">
        <v>0.6</v>
      </c>
      <c r="T69" s="21"/>
      <c r="U69" s="21"/>
      <c r="V69" s="21">
        <v>0.8</v>
      </c>
      <c r="W69" s="29">
        <v>1</v>
      </c>
    </row>
    <row r="70" spans="1:23" s="20" customFormat="1" ht="120" customHeight="1" x14ac:dyDescent="0.3">
      <c r="A70" s="17">
        <v>8</v>
      </c>
      <c r="B70" s="17">
        <v>71</v>
      </c>
      <c r="C70" s="74">
        <v>281</v>
      </c>
      <c r="D70" s="182"/>
      <c r="E70" s="164"/>
      <c r="F70" s="166"/>
      <c r="G70" s="66">
        <v>3</v>
      </c>
      <c r="H70" s="69" t="s">
        <v>63</v>
      </c>
      <c r="I70" s="66">
        <v>3</v>
      </c>
      <c r="J70" s="66" t="s">
        <v>60</v>
      </c>
      <c r="K70" s="69" t="s">
        <v>356</v>
      </c>
      <c r="L70" s="66" t="s">
        <v>60</v>
      </c>
      <c r="M70" s="66" t="s">
        <v>317</v>
      </c>
      <c r="N70" s="81">
        <v>1</v>
      </c>
      <c r="O70" s="81">
        <f>+Q70-P70</f>
        <v>0</v>
      </c>
      <c r="P70" s="49">
        <v>0.6</v>
      </c>
      <c r="Q70" s="49">
        <v>0.6</v>
      </c>
      <c r="R70" s="68" t="s">
        <v>207</v>
      </c>
      <c r="S70" s="97">
        <v>0.75</v>
      </c>
      <c r="T70" s="21"/>
      <c r="U70" s="21"/>
      <c r="V70" s="21">
        <v>0.9</v>
      </c>
      <c r="W70" s="29">
        <v>1</v>
      </c>
    </row>
    <row r="71" spans="1:23" s="20" customFormat="1" ht="120" customHeight="1" x14ac:dyDescent="0.3">
      <c r="A71" s="17">
        <v>8</v>
      </c>
      <c r="B71" s="17">
        <v>72</v>
      </c>
      <c r="C71" s="74">
        <v>282</v>
      </c>
      <c r="D71" s="182"/>
      <c r="E71" s="164"/>
      <c r="F71" s="166"/>
      <c r="G71" s="66">
        <v>4</v>
      </c>
      <c r="H71" s="69" t="s">
        <v>357</v>
      </c>
      <c r="I71" s="66">
        <v>4</v>
      </c>
      <c r="J71" s="66" t="s">
        <v>66</v>
      </c>
      <c r="K71" s="69" t="s">
        <v>67</v>
      </c>
      <c r="L71" s="66" t="s">
        <v>66</v>
      </c>
      <c r="M71" s="66" t="s">
        <v>279</v>
      </c>
      <c r="N71" s="81">
        <v>1</v>
      </c>
      <c r="O71" s="81" t="s">
        <v>259</v>
      </c>
      <c r="P71" s="49">
        <v>1</v>
      </c>
      <c r="Q71" s="49">
        <v>0.99</v>
      </c>
      <c r="R71" s="68" t="s">
        <v>206</v>
      </c>
      <c r="S71" s="97">
        <v>1</v>
      </c>
      <c r="T71" s="21"/>
      <c r="U71" s="21"/>
      <c r="V71" s="21">
        <v>1</v>
      </c>
      <c r="W71" s="29">
        <v>1</v>
      </c>
    </row>
    <row r="72" spans="1:23" s="20" customFormat="1" ht="120" customHeight="1" x14ac:dyDescent="0.3">
      <c r="A72" s="17">
        <v>8</v>
      </c>
      <c r="B72" s="17">
        <v>73</v>
      </c>
      <c r="C72" s="74">
        <v>280</v>
      </c>
      <c r="D72" s="182"/>
      <c r="E72" s="164"/>
      <c r="F72" s="166"/>
      <c r="G72" s="66">
        <v>5</v>
      </c>
      <c r="H72" s="69" t="s">
        <v>68</v>
      </c>
      <c r="I72" s="66">
        <v>5</v>
      </c>
      <c r="J72" s="66" t="s">
        <v>358</v>
      </c>
      <c r="K72" s="69" t="s">
        <v>359</v>
      </c>
      <c r="L72" s="68" t="s">
        <v>360</v>
      </c>
      <c r="M72" s="66" t="s">
        <v>259</v>
      </c>
      <c r="N72" s="90">
        <v>1</v>
      </c>
      <c r="O72" s="90" t="s">
        <v>259</v>
      </c>
      <c r="P72" s="50">
        <v>1</v>
      </c>
      <c r="Q72" s="50">
        <v>1</v>
      </c>
      <c r="R72" s="68" t="s">
        <v>209</v>
      </c>
      <c r="S72" s="90">
        <v>1</v>
      </c>
      <c r="T72" s="50"/>
      <c r="U72" s="50"/>
      <c r="V72" s="50">
        <v>1</v>
      </c>
      <c r="W72" s="62">
        <v>1</v>
      </c>
    </row>
    <row r="73" spans="1:23" s="20" customFormat="1" ht="120" customHeight="1" x14ac:dyDescent="0.3">
      <c r="A73" s="17">
        <v>8</v>
      </c>
      <c r="B73" s="17">
        <v>74</v>
      </c>
      <c r="C73" s="74">
        <v>284</v>
      </c>
      <c r="D73" s="182"/>
      <c r="E73" s="164"/>
      <c r="F73" s="166"/>
      <c r="G73" s="164">
        <v>6</v>
      </c>
      <c r="H73" s="165" t="s">
        <v>69</v>
      </c>
      <c r="I73" s="164">
        <v>6</v>
      </c>
      <c r="J73" s="164" t="s">
        <v>361</v>
      </c>
      <c r="K73" s="69" t="s">
        <v>362</v>
      </c>
      <c r="L73" s="66" t="s">
        <v>361</v>
      </c>
      <c r="M73" s="66" t="s">
        <v>322</v>
      </c>
      <c r="N73" s="81">
        <v>0.9</v>
      </c>
      <c r="O73" s="81" t="s">
        <v>259</v>
      </c>
      <c r="P73" s="49">
        <v>0.9</v>
      </c>
      <c r="Q73" s="49">
        <v>0.94</v>
      </c>
      <c r="R73" s="68" t="s">
        <v>216</v>
      </c>
      <c r="S73" s="97">
        <v>0.9</v>
      </c>
      <c r="T73" s="21"/>
      <c r="U73" s="21"/>
      <c r="V73" s="21">
        <v>0.9</v>
      </c>
      <c r="W73" s="29">
        <v>0.9</v>
      </c>
    </row>
    <row r="74" spans="1:23" s="20" customFormat="1" ht="120" customHeight="1" x14ac:dyDescent="0.3">
      <c r="A74" s="17">
        <v>8</v>
      </c>
      <c r="B74" s="17">
        <v>74</v>
      </c>
      <c r="C74" s="74">
        <v>285</v>
      </c>
      <c r="D74" s="182"/>
      <c r="E74" s="164"/>
      <c r="F74" s="166"/>
      <c r="G74" s="164"/>
      <c r="H74" s="165"/>
      <c r="I74" s="164"/>
      <c r="J74" s="164"/>
      <c r="K74" s="69" t="s">
        <v>70</v>
      </c>
      <c r="L74" s="66" t="s">
        <v>361</v>
      </c>
      <c r="M74" s="66" t="s">
        <v>260</v>
      </c>
      <c r="N74" s="81">
        <v>0.8</v>
      </c>
      <c r="O74" s="81" t="s">
        <v>259</v>
      </c>
      <c r="P74" s="52">
        <v>0.8</v>
      </c>
      <c r="Q74" s="52">
        <v>0.94</v>
      </c>
      <c r="R74" s="68" t="s">
        <v>217</v>
      </c>
      <c r="S74" s="94">
        <v>0.8</v>
      </c>
      <c r="T74" s="22"/>
      <c r="U74" s="22"/>
      <c r="V74" s="22">
        <v>0.8</v>
      </c>
      <c r="W74" s="23">
        <v>0.8</v>
      </c>
    </row>
    <row r="75" spans="1:23" s="20" customFormat="1" ht="120" customHeight="1" x14ac:dyDescent="0.3">
      <c r="A75" s="17">
        <v>8</v>
      </c>
      <c r="B75" s="17">
        <v>75</v>
      </c>
      <c r="C75" s="74">
        <v>286</v>
      </c>
      <c r="D75" s="182"/>
      <c r="E75" s="164"/>
      <c r="F75" s="166"/>
      <c r="G75" s="66">
        <v>7</v>
      </c>
      <c r="H75" s="69" t="s">
        <v>363</v>
      </c>
      <c r="I75" s="66">
        <v>7</v>
      </c>
      <c r="J75" s="66" t="s">
        <v>364</v>
      </c>
      <c r="K75" s="69" t="s">
        <v>71</v>
      </c>
      <c r="L75" s="68" t="s">
        <v>365</v>
      </c>
      <c r="M75" s="49">
        <v>0.9</v>
      </c>
      <c r="N75" s="81">
        <v>0.96</v>
      </c>
      <c r="O75" s="81" t="s">
        <v>259</v>
      </c>
      <c r="P75" s="66">
        <v>91</v>
      </c>
      <c r="Q75" s="66">
        <v>91</v>
      </c>
      <c r="R75" s="68" t="s">
        <v>101</v>
      </c>
      <c r="S75" s="93">
        <v>92</v>
      </c>
      <c r="T75" s="18"/>
      <c r="U75" s="18"/>
      <c r="V75" s="18">
        <v>94</v>
      </c>
      <c r="W75" s="19">
        <v>96</v>
      </c>
    </row>
    <row r="76" spans="1:23" s="20" customFormat="1" ht="120" customHeight="1" x14ac:dyDescent="0.3">
      <c r="A76" s="17">
        <v>8</v>
      </c>
      <c r="B76" s="17">
        <v>76</v>
      </c>
      <c r="C76" s="74">
        <v>287</v>
      </c>
      <c r="D76" s="182"/>
      <c r="E76" s="164"/>
      <c r="F76" s="166"/>
      <c r="G76" s="66">
        <v>8</v>
      </c>
      <c r="H76" s="69" t="s">
        <v>72</v>
      </c>
      <c r="I76" s="66">
        <v>8</v>
      </c>
      <c r="J76" s="66" t="s">
        <v>366</v>
      </c>
      <c r="K76" s="69" t="s">
        <v>73</v>
      </c>
      <c r="L76" s="66" t="s">
        <v>366</v>
      </c>
      <c r="M76" s="66" t="s">
        <v>260</v>
      </c>
      <c r="N76" s="84">
        <v>7</v>
      </c>
      <c r="O76" s="84">
        <f>+Q76-P76</f>
        <v>0</v>
      </c>
      <c r="P76" s="66">
        <v>2</v>
      </c>
      <c r="Q76" s="66">
        <v>2</v>
      </c>
      <c r="R76" s="68" t="s">
        <v>218</v>
      </c>
      <c r="S76" s="93">
        <v>4</v>
      </c>
      <c r="T76" s="18"/>
      <c r="U76" s="18"/>
      <c r="V76" s="18">
        <v>6</v>
      </c>
      <c r="W76" s="19">
        <v>7</v>
      </c>
    </row>
    <row r="77" spans="1:23" s="20" customFormat="1" ht="120" customHeight="1" thickBot="1" x14ac:dyDescent="0.35">
      <c r="A77" s="17">
        <v>8</v>
      </c>
      <c r="B77" s="17">
        <v>77</v>
      </c>
      <c r="C77" s="74">
        <v>288</v>
      </c>
      <c r="D77" s="190"/>
      <c r="E77" s="191"/>
      <c r="F77" s="192"/>
      <c r="G77" s="67">
        <v>9</v>
      </c>
      <c r="H77" s="63" t="s">
        <v>74</v>
      </c>
      <c r="I77" s="67">
        <v>9</v>
      </c>
      <c r="J77" s="67" t="s">
        <v>1</v>
      </c>
      <c r="K77" s="63" t="s">
        <v>75</v>
      </c>
      <c r="L77" s="67" t="s">
        <v>1</v>
      </c>
      <c r="M77" s="64">
        <v>0.75</v>
      </c>
      <c r="N77" s="91">
        <v>0.85</v>
      </c>
      <c r="O77" s="91" t="s">
        <v>259</v>
      </c>
      <c r="P77" s="71">
        <v>0.78</v>
      </c>
      <c r="Q77" s="71">
        <v>0.89659999999999995</v>
      </c>
      <c r="R77" s="72" t="s">
        <v>211</v>
      </c>
      <c r="S77" s="104">
        <v>0.8</v>
      </c>
      <c r="T77" s="40"/>
      <c r="U77" s="40"/>
      <c r="V77" s="40">
        <v>0.83</v>
      </c>
      <c r="W77" s="41">
        <v>0.85</v>
      </c>
    </row>
    <row r="80" spans="1:23" x14ac:dyDescent="0.25">
      <c r="G80" s="45"/>
      <c r="H80" s="45"/>
      <c r="I80" s="45"/>
      <c r="J80" s="45"/>
      <c r="K80" s="45"/>
      <c r="L80" s="46"/>
    </row>
    <row r="81" spans="7:11" ht="15.6" x14ac:dyDescent="0.25">
      <c r="G81" s="189" t="s">
        <v>367</v>
      </c>
      <c r="H81" s="189"/>
      <c r="I81" s="189"/>
      <c r="J81" s="189"/>
      <c r="K81" s="189"/>
    </row>
    <row r="82" spans="7:11" x14ac:dyDescent="0.25">
      <c r="G82" s="187">
        <v>43616</v>
      </c>
      <c r="H82" s="188"/>
      <c r="I82" s="188"/>
      <c r="J82" s="188"/>
      <c r="K82" s="188"/>
    </row>
  </sheetData>
  <mergeCells count="108">
    <mergeCell ref="G82:K82"/>
    <mergeCell ref="G81:K81"/>
    <mergeCell ref="J73:J74"/>
    <mergeCell ref="D66:D77"/>
    <mergeCell ref="E66:E77"/>
    <mergeCell ref="F66:F77"/>
    <mergeCell ref="G66:G68"/>
    <mergeCell ref="H66:H68"/>
    <mergeCell ref="J66:J68"/>
    <mergeCell ref="G73:G74"/>
    <mergeCell ref="H73:H74"/>
    <mergeCell ref="I66:I68"/>
    <mergeCell ref="I73:I74"/>
    <mergeCell ref="L46:L47"/>
    <mergeCell ref="L48:L49"/>
    <mergeCell ref="G64:G65"/>
    <mergeCell ref="I56:I59"/>
    <mergeCell ref="I60:I63"/>
    <mergeCell ref="I64:I65"/>
    <mergeCell ref="H64:H65"/>
    <mergeCell ref="D56:D65"/>
    <mergeCell ref="E56:E65"/>
    <mergeCell ref="F56:F65"/>
    <mergeCell ref="G56:G59"/>
    <mergeCell ref="H56:H59"/>
    <mergeCell ref="G60:G63"/>
    <mergeCell ref="H60:H63"/>
    <mergeCell ref="J64:J65"/>
    <mergeCell ref="J56:J59"/>
    <mergeCell ref="J60:J63"/>
    <mergeCell ref="J53:J54"/>
    <mergeCell ref="I53:I54"/>
    <mergeCell ref="D37:D39"/>
    <mergeCell ref="E37:E39"/>
    <mergeCell ref="F37:F39"/>
    <mergeCell ref="G48:G50"/>
    <mergeCell ref="H48:H50"/>
    <mergeCell ref="J48:J50"/>
    <mergeCell ref="G51:G52"/>
    <mergeCell ref="H51:H52"/>
    <mergeCell ref="J51:J52"/>
    <mergeCell ref="D40:D45"/>
    <mergeCell ref="E40:E45"/>
    <mergeCell ref="J40:J42"/>
    <mergeCell ref="G43:G45"/>
    <mergeCell ref="H43:H45"/>
    <mergeCell ref="J43:J45"/>
    <mergeCell ref="I38:I39"/>
    <mergeCell ref="I40:I42"/>
    <mergeCell ref="I43:I45"/>
    <mergeCell ref="J46:J47"/>
    <mergeCell ref="I46:I47"/>
    <mergeCell ref="I48:I50"/>
    <mergeCell ref="I51:I52"/>
    <mergeCell ref="G38:G39"/>
    <mergeCell ref="H38:H39"/>
    <mergeCell ref="D13:D21"/>
    <mergeCell ref="E13:E21"/>
    <mergeCell ref="F13:F21"/>
    <mergeCell ref="G13:G15"/>
    <mergeCell ref="H13:H15"/>
    <mergeCell ref="J5:J7"/>
    <mergeCell ref="I5:I7"/>
    <mergeCell ref="I8:I11"/>
    <mergeCell ref="J8:J11"/>
    <mergeCell ref="J13:J15"/>
    <mergeCell ref="I13:I15"/>
    <mergeCell ref="J16:J18"/>
    <mergeCell ref="I16:I18"/>
    <mergeCell ref="I19:I20"/>
    <mergeCell ref="H16:H18"/>
    <mergeCell ref="G16:G18"/>
    <mergeCell ref="G19:G20"/>
    <mergeCell ref="H19:H20"/>
    <mergeCell ref="I1:W3"/>
    <mergeCell ref="D1:H3"/>
    <mergeCell ref="F40:F45"/>
    <mergeCell ref="G40:G42"/>
    <mergeCell ref="H40:H42"/>
    <mergeCell ref="D46:D55"/>
    <mergeCell ref="E46:E55"/>
    <mergeCell ref="F46:F55"/>
    <mergeCell ref="G46:G47"/>
    <mergeCell ref="H46:H47"/>
    <mergeCell ref="G53:G54"/>
    <mergeCell ref="H53:H54"/>
    <mergeCell ref="D22:D36"/>
    <mergeCell ref="E22:E36"/>
    <mergeCell ref="F22:F36"/>
    <mergeCell ref="G22:G26"/>
    <mergeCell ref="H22:H26"/>
    <mergeCell ref="D5:D12"/>
    <mergeCell ref="E5:E12"/>
    <mergeCell ref="F5:F12"/>
    <mergeCell ref="G5:G7"/>
    <mergeCell ref="H5:H7"/>
    <mergeCell ref="G8:G11"/>
    <mergeCell ref="H8:H11"/>
    <mergeCell ref="J22:J26"/>
    <mergeCell ref="I22:I26"/>
    <mergeCell ref="I34:I36"/>
    <mergeCell ref="G34:G36"/>
    <mergeCell ref="H34:H36"/>
    <mergeCell ref="J34:J36"/>
    <mergeCell ref="J27:J32"/>
    <mergeCell ref="I27:I32"/>
    <mergeCell ref="H27:H32"/>
    <mergeCell ref="G27:G32"/>
  </mergeCells>
  <conditionalFormatting sqref="O5:O77">
    <cfRule type="cellIs" dxfId="0" priority="1" operator="lessThan">
      <formula>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21" max="18" man="1"/>
    <brk id="39" max="16383" man="1"/>
    <brk id="55"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ACD62-91C0-436A-8534-1C0E05837919}">
  <sheetPr>
    <tabColor rgb="FF92D050"/>
  </sheetPr>
  <dimension ref="A1:AB92"/>
  <sheetViews>
    <sheetView showGridLines="0" tabSelected="1" zoomScale="80" zoomScaleNormal="80" zoomScaleSheetLayoutView="20" workbookViewId="0">
      <pane ySplit="4" topLeftCell="A5" activePane="bottomLeft" state="frozen"/>
      <selection pane="bottomLeft" activeCell="E5" sqref="E5:E7"/>
    </sheetView>
  </sheetViews>
  <sheetFormatPr baseColWidth="10" defaultColWidth="11.44140625" defaultRowHeight="14.4" x14ac:dyDescent="0.25"/>
  <cols>
    <col min="1" max="1" width="6.5546875" style="43" customWidth="1"/>
    <col min="2" max="2" width="27.109375" style="44" customWidth="1"/>
    <col min="3" max="3" width="17.109375" style="44" customWidth="1"/>
    <col min="4" max="4" width="5" style="43" customWidth="1"/>
    <col min="5" max="5" width="39.33203125" style="44" customWidth="1"/>
    <col min="6" max="6" width="5" style="43" customWidth="1"/>
    <col min="7" max="7" width="26.33203125" style="47" customWidth="1"/>
    <col min="8" max="8" width="47.44140625" style="44" customWidth="1"/>
    <col min="9" max="9" width="43" style="44" bestFit="1" customWidth="1"/>
    <col min="10" max="10" width="13.44140625" style="44" bestFit="1" customWidth="1"/>
    <col min="11" max="11" width="21.6640625" style="43" bestFit="1" customWidth="1"/>
    <col min="12" max="12" width="18.33203125" style="44" bestFit="1" customWidth="1"/>
    <col min="13" max="13" width="17.88671875" style="44" bestFit="1" customWidth="1"/>
    <col min="14" max="14" width="20.5546875" style="44" bestFit="1" customWidth="1"/>
    <col min="15" max="15" width="21.5546875" style="44" hidden="1" customWidth="1"/>
    <col min="16" max="16" width="24.109375" style="44" hidden="1" customWidth="1"/>
    <col min="17" max="17" width="23.6640625" style="44" bestFit="1" customWidth="1"/>
    <col min="18" max="18" width="22.44140625" style="44" customWidth="1"/>
    <col min="19" max="19" width="18.6640625" style="44" bestFit="1" customWidth="1"/>
    <col min="20" max="21" width="22.44140625" style="44" customWidth="1"/>
    <col min="22" max="22" width="60.6640625" style="122" customWidth="1"/>
    <col min="23" max="23" width="18.6640625" style="44" customWidth="1"/>
    <col min="24" max="24" width="7.44140625" style="48" customWidth="1"/>
    <col min="25" max="16384" width="11.44140625" style="48"/>
  </cols>
  <sheetData>
    <row r="1" spans="1:24" s="13" customFormat="1" ht="30.75" customHeight="1" x14ac:dyDescent="0.3">
      <c r="A1" s="173"/>
      <c r="B1" s="174"/>
      <c r="C1" s="174"/>
      <c r="D1" s="174"/>
      <c r="E1" s="175"/>
      <c r="F1" s="199" t="s">
        <v>462</v>
      </c>
      <c r="G1" s="167"/>
      <c r="H1" s="167"/>
      <c r="I1" s="167"/>
      <c r="J1" s="167"/>
      <c r="K1" s="167"/>
      <c r="L1" s="167"/>
      <c r="M1" s="167"/>
      <c r="N1" s="167"/>
      <c r="O1" s="167"/>
      <c r="P1" s="167"/>
      <c r="Q1" s="167"/>
      <c r="R1" s="167"/>
      <c r="S1" s="167"/>
      <c r="T1" s="167"/>
      <c r="U1" s="167"/>
      <c r="V1" s="167"/>
      <c r="W1" s="168"/>
    </row>
    <row r="2" spans="1:24" s="14" customFormat="1" ht="30.75" customHeight="1" x14ac:dyDescent="0.3">
      <c r="A2" s="176"/>
      <c r="B2" s="177"/>
      <c r="C2" s="177"/>
      <c r="D2" s="177"/>
      <c r="E2" s="178"/>
      <c r="F2" s="135"/>
      <c r="G2" s="135"/>
      <c r="H2" s="135"/>
      <c r="I2" s="135"/>
      <c r="J2" s="135"/>
      <c r="K2" s="135"/>
      <c r="L2" s="135"/>
      <c r="M2" s="135"/>
      <c r="N2" s="135"/>
      <c r="O2" s="135"/>
      <c r="P2" s="135"/>
      <c r="Q2" s="135"/>
      <c r="R2" s="135"/>
      <c r="S2" s="135"/>
      <c r="T2" s="135"/>
      <c r="U2" s="135"/>
      <c r="V2" s="135"/>
      <c r="W2" s="136"/>
    </row>
    <row r="3" spans="1:24" s="13" customFormat="1" ht="30.75" customHeight="1" thickBot="1" x14ac:dyDescent="0.35">
      <c r="A3" s="176"/>
      <c r="B3" s="177"/>
      <c r="C3" s="177"/>
      <c r="D3" s="177"/>
      <c r="E3" s="178"/>
      <c r="F3" s="135"/>
      <c r="G3" s="135"/>
      <c r="H3" s="135"/>
      <c r="I3" s="135"/>
      <c r="J3" s="135"/>
      <c r="K3" s="135"/>
      <c r="L3" s="135"/>
      <c r="M3" s="135"/>
      <c r="N3" s="135"/>
      <c r="O3" s="135"/>
      <c r="P3" s="135"/>
      <c r="Q3" s="135"/>
      <c r="R3" s="135"/>
      <c r="S3" s="135"/>
      <c r="T3" s="135"/>
      <c r="U3" s="135"/>
      <c r="V3" s="135"/>
      <c r="W3" s="136"/>
    </row>
    <row r="4" spans="1:24" s="16" customFormat="1" ht="51.75" customHeight="1" x14ac:dyDescent="0.3">
      <c r="A4" s="202" t="s">
        <v>240</v>
      </c>
      <c r="B4" s="203" t="s">
        <v>241</v>
      </c>
      <c r="C4" s="203" t="s">
        <v>242</v>
      </c>
      <c r="D4" s="203" t="s">
        <v>243</v>
      </c>
      <c r="E4" s="203" t="s">
        <v>244</v>
      </c>
      <c r="F4" s="203" t="s">
        <v>243</v>
      </c>
      <c r="G4" s="203" t="s">
        <v>245</v>
      </c>
      <c r="H4" s="203" t="s">
        <v>246</v>
      </c>
      <c r="I4" s="203" t="s">
        <v>247</v>
      </c>
      <c r="J4" s="203" t="s">
        <v>248</v>
      </c>
      <c r="K4" s="203" t="s">
        <v>249</v>
      </c>
      <c r="L4" s="204" t="s">
        <v>250</v>
      </c>
      <c r="M4" s="205" t="s">
        <v>373</v>
      </c>
      <c r="N4" s="206" t="s">
        <v>252</v>
      </c>
      <c r="O4" s="207" t="s">
        <v>368</v>
      </c>
      <c r="P4" s="207" t="s">
        <v>386</v>
      </c>
      <c r="Q4" s="207" t="s">
        <v>401</v>
      </c>
      <c r="R4" s="207" t="s">
        <v>402</v>
      </c>
      <c r="S4" s="204" t="s">
        <v>253</v>
      </c>
      <c r="T4" s="207" t="s">
        <v>463</v>
      </c>
      <c r="U4" s="207" t="s">
        <v>387</v>
      </c>
      <c r="V4" s="208" t="s">
        <v>461</v>
      </c>
      <c r="W4" s="209" t="s">
        <v>254</v>
      </c>
      <c r="X4" s="128" t="s">
        <v>105</v>
      </c>
    </row>
    <row r="5" spans="1:24" s="20" customFormat="1" ht="45" x14ac:dyDescent="0.3">
      <c r="A5" s="182">
        <v>1</v>
      </c>
      <c r="B5" s="164" t="s">
        <v>255</v>
      </c>
      <c r="C5" s="164" t="s">
        <v>256</v>
      </c>
      <c r="D5" s="164">
        <v>1</v>
      </c>
      <c r="E5" s="165" t="s">
        <v>0</v>
      </c>
      <c r="F5" s="164">
        <v>1</v>
      </c>
      <c r="G5" s="164" t="s">
        <v>257</v>
      </c>
      <c r="H5" s="159" t="s">
        <v>258</v>
      </c>
      <c r="I5" s="156" t="s">
        <v>1</v>
      </c>
      <c r="J5" s="156" t="s">
        <v>259</v>
      </c>
      <c r="K5" s="84">
        <v>1</v>
      </c>
      <c r="L5" s="156" t="s">
        <v>260</v>
      </c>
      <c r="M5" s="93" t="s">
        <v>259</v>
      </c>
      <c r="N5" s="93" t="s">
        <v>260</v>
      </c>
      <c r="O5" s="93" t="s">
        <v>259</v>
      </c>
      <c r="P5" s="93" t="s">
        <v>259</v>
      </c>
      <c r="Q5" s="93" t="s">
        <v>259</v>
      </c>
      <c r="R5" s="93" t="s">
        <v>259</v>
      </c>
      <c r="S5" s="18" t="s">
        <v>260</v>
      </c>
      <c r="T5" s="93" t="s">
        <v>259</v>
      </c>
      <c r="U5" s="93" t="s">
        <v>259</v>
      </c>
      <c r="V5" s="200" t="s">
        <v>465</v>
      </c>
      <c r="W5" s="19">
        <v>1</v>
      </c>
      <c r="X5" s="129" t="s">
        <v>385</v>
      </c>
    </row>
    <row r="6" spans="1:24" s="20" customFormat="1" ht="105" x14ac:dyDescent="0.3">
      <c r="A6" s="182"/>
      <c r="B6" s="164"/>
      <c r="C6" s="164"/>
      <c r="D6" s="164"/>
      <c r="E6" s="165"/>
      <c r="F6" s="164"/>
      <c r="G6" s="164"/>
      <c r="H6" s="159" t="s">
        <v>2</v>
      </c>
      <c r="I6" s="156" t="s">
        <v>1</v>
      </c>
      <c r="J6" s="156" t="s">
        <v>259</v>
      </c>
      <c r="K6" s="81">
        <v>0.25</v>
      </c>
      <c r="L6" s="50">
        <v>0.25</v>
      </c>
      <c r="M6" s="50">
        <v>0.25</v>
      </c>
      <c r="N6" s="90">
        <v>0.25</v>
      </c>
      <c r="O6" s="90">
        <v>0.25</v>
      </c>
      <c r="P6" s="90">
        <f>O6/N6</f>
        <v>1</v>
      </c>
      <c r="Q6" s="90">
        <f>O6</f>
        <v>0.25</v>
      </c>
      <c r="R6" s="90">
        <f>Q6/K6</f>
        <v>1</v>
      </c>
      <c r="S6" s="50">
        <v>0.25</v>
      </c>
      <c r="T6" s="155">
        <v>3.9600000000000003E-2</v>
      </c>
      <c r="U6" s="90">
        <f t="shared" ref="U6:U40" si="0">T6/K6</f>
        <v>0.15840000000000001</v>
      </c>
      <c r="V6" s="118" t="s">
        <v>466</v>
      </c>
      <c r="W6" s="62">
        <v>0.25</v>
      </c>
      <c r="X6" s="129" t="s">
        <v>385</v>
      </c>
    </row>
    <row r="7" spans="1:24" s="20" customFormat="1" ht="120" customHeight="1" x14ac:dyDescent="0.3">
      <c r="A7" s="182"/>
      <c r="B7" s="164"/>
      <c r="C7" s="164"/>
      <c r="D7" s="164"/>
      <c r="E7" s="165"/>
      <c r="F7" s="164"/>
      <c r="G7" s="164"/>
      <c r="H7" s="159" t="s">
        <v>4</v>
      </c>
      <c r="I7" s="156" t="s">
        <v>3</v>
      </c>
      <c r="J7" s="156">
        <v>2</v>
      </c>
      <c r="K7" s="82">
        <v>11</v>
      </c>
      <c r="L7" s="51">
        <v>3</v>
      </c>
      <c r="M7" s="51">
        <v>3</v>
      </c>
      <c r="N7" s="82">
        <v>6</v>
      </c>
      <c r="O7" s="82">
        <v>7</v>
      </c>
      <c r="P7" s="90">
        <f t="shared" ref="P7:P70" si="1">O7/N7</f>
        <v>1.1666666666666667</v>
      </c>
      <c r="Q7" s="82">
        <f>O7</f>
        <v>7</v>
      </c>
      <c r="R7" s="90">
        <f>Q7/K7</f>
        <v>0.63636363636363635</v>
      </c>
      <c r="S7" s="51">
        <v>1</v>
      </c>
      <c r="T7" s="82">
        <v>7</v>
      </c>
      <c r="U7" s="90">
        <v>0.96</v>
      </c>
      <c r="V7" s="117" t="s">
        <v>426</v>
      </c>
      <c r="W7" s="19">
        <v>1</v>
      </c>
      <c r="X7" s="129" t="s">
        <v>385</v>
      </c>
    </row>
    <row r="8" spans="1:24" s="20" customFormat="1" ht="120" customHeight="1" x14ac:dyDescent="0.3">
      <c r="A8" s="182"/>
      <c r="B8" s="164"/>
      <c r="C8" s="164"/>
      <c r="D8" s="164">
        <v>2</v>
      </c>
      <c r="E8" s="166" t="s">
        <v>262</v>
      </c>
      <c r="F8" s="164">
        <v>2</v>
      </c>
      <c r="G8" s="164" t="s">
        <v>256</v>
      </c>
      <c r="H8" s="159" t="s">
        <v>120</v>
      </c>
      <c r="I8" s="156" t="s">
        <v>5</v>
      </c>
      <c r="J8" s="156" t="s">
        <v>259</v>
      </c>
      <c r="K8" s="84">
        <v>3</v>
      </c>
      <c r="L8" s="156" t="s">
        <v>260</v>
      </c>
      <c r="M8" s="93" t="s">
        <v>259</v>
      </c>
      <c r="N8" s="93" t="s">
        <v>260</v>
      </c>
      <c r="O8" s="93" t="s">
        <v>259</v>
      </c>
      <c r="P8" s="90" t="s">
        <v>259</v>
      </c>
      <c r="Q8" s="90" t="s">
        <v>259</v>
      </c>
      <c r="R8" s="90" t="s">
        <v>259</v>
      </c>
      <c r="S8" s="18">
        <v>2</v>
      </c>
      <c r="T8" s="18">
        <v>0</v>
      </c>
      <c r="U8" s="90">
        <f t="shared" si="0"/>
        <v>0</v>
      </c>
      <c r="V8" s="119" t="s">
        <v>422</v>
      </c>
      <c r="W8" s="19">
        <v>3</v>
      </c>
      <c r="X8" s="129" t="s">
        <v>385</v>
      </c>
    </row>
    <row r="9" spans="1:24" s="20" customFormat="1" ht="120" customHeight="1" x14ac:dyDescent="0.3">
      <c r="A9" s="182"/>
      <c r="B9" s="164"/>
      <c r="C9" s="164"/>
      <c r="D9" s="164"/>
      <c r="E9" s="166"/>
      <c r="F9" s="164"/>
      <c r="G9" s="164"/>
      <c r="H9" s="159" t="s">
        <v>121</v>
      </c>
      <c r="I9" s="156" t="s">
        <v>5</v>
      </c>
      <c r="J9" s="156" t="s">
        <v>259</v>
      </c>
      <c r="K9" s="84">
        <v>3</v>
      </c>
      <c r="L9" s="131">
        <v>0</v>
      </c>
      <c r="M9" s="131">
        <v>0</v>
      </c>
      <c r="N9" s="93">
        <v>1</v>
      </c>
      <c r="O9" s="93">
        <v>7</v>
      </c>
      <c r="P9" s="90">
        <f t="shared" si="1"/>
        <v>7</v>
      </c>
      <c r="Q9" s="132">
        <f>O9</f>
        <v>7</v>
      </c>
      <c r="R9" s="90">
        <f t="shared" ref="R9:R40" si="2">Q9/K9</f>
        <v>2.3333333333333335</v>
      </c>
      <c r="S9" s="18">
        <v>2</v>
      </c>
      <c r="T9" s="132">
        <f>Q9+1</f>
        <v>8</v>
      </c>
      <c r="U9" s="90">
        <f t="shared" si="0"/>
        <v>2.6666666666666665</v>
      </c>
      <c r="V9" s="119" t="s">
        <v>468</v>
      </c>
      <c r="W9" s="19">
        <v>3</v>
      </c>
      <c r="X9" s="129" t="s">
        <v>385</v>
      </c>
    </row>
    <row r="10" spans="1:24" s="20" customFormat="1" ht="120" customHeight="1" x14ac:dyDescent="0.3">
      <c r="A10" s="182"/>
      <c r="B10" s="164"/>
      <c r="C10" s="164"/>
      <c r="D10" s="164"/>
      <c r="E10" s="166"/>
      <c r="F10" s="164"/>
      <c r="G10" s="164"/>
      <c r="H10" s="159" t="s">
        <v>265</v>
      </c>
      <c r="I10" s="156" t="s">
        <v>124</v>
      </c>
      <c r="J10" s="156" t="s">
        <v>260</v>
      </c>
      <c r="K10" s="83">
        <v>1</v>
      </c>
      <c r="L10" s="52">
        <v>0.25</v>
      </c>
      <c r="M10" s="52">
        <v>0.35</v>
      </c>
      <c r="N10" s="94">
        <v>0.25</v>
      </c>
      <c r="O10" s="94">
        <v>0.55000000000000004</v>
      </c>
      <c r="P10" s="90">
        <f t="shared" si="1"/>
        <v>2.2000000000000002</v>
      </c>
      <c r="Q10" s="90">
        <f>O10</f>
        <v>0.55000000000000004</v>
      </c>
      <c r="R10" s="90">
        <f t="shared" si="2"/>
        <v>0.55000000000000004</v>
      </c>
      <c r="S10" s="22">
        <v>0.25</v>
      </c>
      <c r="T10" s="90">
        <f>Q10+20%</f>
        <v>0.75</v>
      </c>
      <c r="U10" s="90">
        <f t="shared" si="0"/>
        <v>0.75</v>
      </c>
      <c r="V10" s="120" t="s">
        <v>425</v>
      </c>
      <c r="W10" s="23">
        <v>0.25</v>
      </c>
      <c r="X10" s="129" t="s">
        <v>385</v>
      </c>
    </row>
    <row r="11" spans="1:24" s="20" customFormat="1" ht="120" customHeight="1" x14ac:dyDescent="0.3">
      <c r="A11" s="182"/>
      <c r="B11" s="164"/>
      <c r="C11" s="164"/>
      <c r="D11" s="164"/>
      <c r="E11" s="166"/>
      <c r="F11" s="164"/>
      <c r="G11" s="164"/>
      <c r="H11" s="159" t="s">
        <v>267</v>
      </c>
      <c r="I11" s="156" t="s">
        <v>3</v>
      </c>
      <c r="J11" s="156">
        <v>1</v>
      </c>
      <c r="K11" s="82">
        <v>3</v>
      </c>
      <c r="L11" s="156">
        <v>1</v>
      </c>
      <c r="M11" s="156">
        <v>1</v>
      </c>
      <c r="N11" s="95">
        <v>1</v>
      </c>
      <c r="O11" s="95">
        <v>1</v>
      </c>
      <c r="P11" s="90">
        <f t="shared" si="1"/>
        <v>1</v>
      </c>
      <c r="Q11" s="95">
        <v>2</v>
      </c>
      <c r="R11" s="90">
        <f t="shared" si="2"/>
        <v>0.66666666666666663</v>
      </c>
      <c r="S11" s="24">
        <v>1</v>
      </c>
      <c r="T11" s="95">
        <v>2</v>
      </c>
      <c r="U11" s="90">
        <v>0.95</v>
      </c>
      <c r="V11" s="120" t="s">
        <v>427</v>
      </c>
      <c r="W11" s="25" t="s">
        <v>260</v>
      </c>
      <c r="X11" s="129" t="s">
        <v>385</v>
      </c>
    </row>
    <row r="12" spans="1:24" s="20" customFormat="1" ht="120" customHeight="1" x14ac:dyDescent="0.3">
      <c r="A12" s="182"/>
      <c r="B12" s="164"/>
      <c r="C12" s="164"/>
      <c r="D12" s="156">
        <v>3</v>
      </c>
      <c r="E12" s="53" t="s">
        <v>7</v>
      </c>
      <c r="F12" s="156">
        <v>3</v>
      </c>
      <c r="G12" s="156" t="s">
        <v>261</v>
      </c>
      <c r="H12" s="159" t="s">
        <v>268</v>
      </c>
      <c r="I12" s="156" t="s">
        <v>3</v>
      </c>
      <c r="J12" s="156">
        <v>10</v>
      </c>
      <c r="K12" s="84">
        <v>14</v>
      </c>
      <c r="L12" s="156">
        <v>1</v>
      </c>
      <c r="M12" s="156">
        <v>4</v>
      </c>
      <c r="N12" s="93">
        <v>14</v>
      </c>
      <c r="O12" s="93">
        <v>14</v>
      </c>
      <c r="P12" s="90">
        <f t="shared" si="1"/>
        <v>1</v>
      </c>
      <c r="Q12" s="132">
        <f t="shared" ref="Q12:Q18" si="3">O12</f>
        <v>14</v>
      </c>
      <c r="R12" s="90">
        <f t="shared" si="2"/>
        <v>1</v>
      </c>
      <c r="S12" s="18">
        <v>14</v>
      </c>
      <c r="T12" s="132">
        <v>14</v>
      </c>
      <c r="U12" s="90">
        <f t="shared" si="0"/>
        <v>1</v>
      </c>
      <c r="V12" s="119" t="s">
        <v>428</v>
      </c>
      <c r="W12" s="19">
        <v>14</v>
      </c>
      <c r="X12" s="129" t="s">
        <v>385</v>
      </c>
    </row>
    <row r="13" spans="1:24" s="20" customFormat="1" ht="120" customHeight="1" x14ac:dyDescent="0.3">
      <c r="A13" s="182">
        <v>2</v>
      </c>
      <c r="B13" s="164" t="s">
        <v>270</v>
      </c>
      <c r="C13" s="164" t="s">
        <v>271</v>
      </c>
      <c r="D13" s="164">
        <v>1</v>
      </c>
      <c r="E13" s="165" t="s">
        <v>272</v>
      </c>
      <c r="F13" s="164">
        <v>1</v>
      </c>
      <c r="G13" s="164" t="s">
        <v>273</v>
      </c>
      <c r="H13" s="159" t="s">
        <v>274</v>
      </c>
      <c r="I13" s="156" t="s">
        <v>10</v>
      </c>
      <c r="J13" s="49">
        <v>0.93</v>
      </c>
      <c r="K13" s="81">
        <v>1</v>
      </c>
      <c r="L13" s="52">
        <v>0.93</v>
      </c>
      <c r="M13" s="52">
        <v>0.93</v>
      </c>
      <c r="N13" s="94">
        <v>0.96</v>
      </c>
      <c r="O13" s="94">
        <v>0.96</v>
      </c>
      <c r="P13" s="90">
        <f t="shared" si="1"/>
        <v>1</v>
      </c>
      <c r="Q13" s="90">
        <f t="shared" si="3"/>
        <v>0.96</v>
      </c>
      <c r="R13" s="90">
        <f t="shared" si="2"/>
        <v>0.96</v>
      </c>
      <c r="S13" s="22">
        <v>0.98</v>
      </c>
      <c r="T13" s="155">
        <v>0.97350000000000003</v>
      </c>
      <c r="U13" s="90">
        <f t="shared" si="0"/>
        <v>0.97350000000000003</v>
      </c>
      <c r="V13" s="120" t="s">
        <v>453</v>
      </c>
      <c r="W13" s="23">
        <v>1</v>
      </c>
      <c r="X13" s="129" t="s">
        <v>385</v>
      </c>
    </row>
    <row r="14" spans="1:24" s="20" customFormat="1" ht="120" customHeight="1" x14ac:dyDescent="0.3">
      <c r="A14" s="182"/>
      <c r="B14" s="164"/>
      <c r="C14" s="164"/>
      <c r="D14" s="164"/>
      <c r="E14" s="165"/>
      <c r="F14" s="164"/>
      <c r="G14" s="164"/>
      <c r="H14" s="159" t="s">
        <v>379</v>
      </c>
      <c r="I14" s="156" t="s">
        <v>10</v>
      </c>
      <c r="J14" s="156">
        <v>211</v>
      </c>
      <c r="K14" s="85">
        <v>7711</v>
      </c>
      <c r="L14" s="55">
        <v>2711</v>
      </c>
      <c r="M14" s="55">
        <v>3102</v>
      </c>
      <c r="N14" s="96">
        <v>5211</v>
      </c>
      <c r="O14" s="96">
        <v>7754</v>
      </c>
      <c r="P14" s="90">
        <f t="shared" si="1"/>
        <v>1.4880061408558818</v>
      </c>
      <c r="Q14" s="132">
        <f t="shared" si="3"/>
        <v>7754</v>
      </c>
      <c r="R14" s="90">
        <f t="shared" si="2"/>
        <v>1.005576449228375</v>
      </c>
      <c r="S14" s="27">
        <v>6711</v>
      </c>
      <c r="T14" s="132">
        <v>8711</v>
      </c>
      <c r="U14" s="90">
        <f t="shared" si="0"/>
        <v>1.129684865776164</v>
      </c>
      <c r="V14" s="120" t="s">
        <v>416</v>
      </c>
      <c r="W14" s="28">
        <v>7711</v>
      </c>
      <c r="X14" s="129" t="s">
        <v>385</v>
      </c>
    </row>
    <row r="15" spans="1:24" s="20" customFormat="1" ht="120" customHeight="1" x14ac:dyDescent="0.3">
      <c r="A15" s="182"/>
      <c r="B15" s="164"/>
      <c r="C15" s="164"/>
      <c r="D15" s="164"/>
      <c r="E15" s="165"/>
      <c r="F15" s="164"/>
      <c r="G15" s="164"/>
      <c r="H15" s="159" t="s">
        <v>128</v>
      </c>
      <c r="I15" s="156" t="s">
        <v>10</v>
      </c>
      <c r="J15" s="156">
        <v>1063</v>
      </c>
      <c r="K15" s="84">
        <v>1134</v>
      </c>
      <c r="L15" s="131">
        <v>0</v>
      </c>
      <c r="M15" s="131">
        <v>0</v>
      </c>
      <c r="N15" s="96">
        <v>1134</v>
      </c>
      <c r="O15" s="96">
        <v>1130</v>
      </c>
      <c r="P15" s="90">
        <f t="shared" si="1"/>
        <v>0.99647266313932981</v>
      </c>
      <c r="Q15" s="132">
        <f t="shared" si="3"/>
        <v>1130</v>
      </c>
      <c r="R15" s="90">
        <f t="shared" si="2"/>
        <v>0.99647266313932981</v>
      </c>
      <c r="S15" s="27" t="s">
        <v>260</v>
      </c>
      <c r="T15" s="132">
        <v>1130</v>
      </c>
      <c r="U15" s="90">
        <f t="shared" si="0"/>
        <v>0.99647266313932981</v>
      </c>
      <c r="V15" s="120" t="s">
        <v>388</v>
      </c>
      <c r="W15" s="28">
        <v>0</v>
      </c>
      <c r="X15" s="129" t="s">
        <v>385</v>
      </c>
    </row>
    <row r="16" spans="1:24" s="20" customFormat="1" ht="120" customHeight="1" x14ac:dyDescent="0.3">
      <c r="A16" s="182"/>
      <c r="B16" s="164"/>
      <c r="C16" s="164"/>
      <c r="D16" s="164">
        <v>3</v>
      </c>
      <c r="E16" s="166" t="s">
        <v>275</v>
      </c>
      <c r="F16" s="164">
        <v>3</v>
      </c>
      <c r="G16" s="164" t="s">
        <v>276</v>
      </c>
      <c r="H16" s="159" t="s">
        <v>378</v>
      </c>
      <c r="I16" s="156" t="s">
        <v>404</v>
      </c>
      <c r="J16" s="156">
        <v>11</v>
      </c>
      <c r="K16" s="84">
        <v>24</v>
      </c>
      <c r="L16" s="156">
        <v>16</v>
      </c>
      <c r="M16" s="156">
        <v>17</v>
      </c>
      <c r="N16" s="93">
        <v>21</v>
      </c>
      <c r="O16" s="93">
        <v>21</v>
      </c>
      <c r="P16" s="90">
        <f t="shared" si="1"/>
        <v>1</v>
      </c>
      <c r="Q16" s="132">
        <f t="shared" si="3"/>
        <v>21</v>
      </c>
      <c r="R16" s="90">
        <f t="shared" si="2"/>
        <v>0.875</v>
      </c>
      <c r="S16" s="18">
        <v>22</v>
      </c>
      <c r="T16" s="132">
        <v>34</v>
      </c>
      <c r="U16" s="90">
        <f t="shared" si="0"/>
        <v>1.4166666666666667</v>
      </c>
      <c r="V16" s="119" t="s">
        <v>432</v>
      </c>
      <c r="W16" s="19">
        <v>24</v>
      </c>
      <c r="X16" s="129" t="s">
        <v>385</v>
      </c>
    </row>
    <row r="17" spans="1:28" s="20" customFormat="1" ht="120" customHeight="1" x14ac:dyDescent="0.3">
      <c r="A17" s="182"/>
      <c r="B17" s="164"/>
      <c r="C17" s="164"/>
      <c r="D17" s="164"/>
      <c r="E17" s="166"/>
      <c r="F17" s="164"/>
      <c r="G17" s="164"/>
      <c r="H17" s="159" t="s">
        <v>14</v>
      </c>
      <c r="I17" s="156" t="s">
        <v>404</v>
      </c>
      <c r="J17" s="156">
        <v>7</v>
      </c>
      <c r="K17" s="84">
        <v>40</v>
      </c>
      <c r="L17" s="156">
        <v>8</v>
      </c>
      <c r="M17" s="156">
        <v>10</v>
      </c>
      <c r="N17" s="93">
        <v>24</v>
      </c>
      <c r="O17" s="93">
        <v>22</v>
      </c>
      <c r="P17" s="90">
        <f t="shared" si="1"/>
        <v>0.91666666666666663</v>
      </c>
      <c r="Q17" s="132">
        <f t="shared" si="3"/>
        <v>22</v>
      </c>
      <c r="R17" s="90">
        <f t="shared" si="2"/>
        <v>0.55000000000000004</v>
      </c>
      <c r="S17" s="18">
        <v>32</v>
      </c>
      <c r="T17" s="132">
        <v>32</v>
      </c>
      <c r="U17" s="90">
        <f t="shared" si="0"/>
        <v>0.8</v>
      </c>
      <c r="V17" s="119" t="s">
        <v>435</v>
      </c>
      <c r="W17" s="19">
        <v>40</v>
      </c>
      <c r="X17" s="129" t="s">
        <v>385</v>
      </c>
    </row>
    <row r="18" spans="1:28" s="20" customFormat="1" ht="60" x14ac:dyDescent="0.3">
      <c r="A18" s="182"/>
      <c r="B18" s="164"/>
      <c r="C18" s="164"/>
      <c r="D18" s="164"/>
      <c r="E18" s="166"/>
      <c r="F18" s="164"/>
      <c r="G18" s="164"/>
      <c r="H18" s="159" t="s">
        <v>377</v>
      </c>
      <c r="I18" s="156" t="s">
        <v>12</v>
      </c>
      <c r="J18" s="156" t="s">
        <v>279</v>
      </c>
      <c r="K18" s="84">
        <v>1</v>
      </c>
      <c r="L18" s="156">
        <v>0</v>
      </c>
      <c r="M18" s="156">
        <v>0</v>
      </c>
      <c r="N18" s="93">
        <v>1</v>
      </c>
      <c r="O18" s="93">
        <v>1</v>
      </c>
      <c r="P18" s="90">
        <f t="shared" si="1"/>
        <v>1</v>
      </c>
      <c r="Q18" s="132">
        <f t="shared" si="3"/>
        <v>1</v>
      </c>
      <c r="R18" s="90">
        <f t="shared" si="2"/>
        <v>1</v>
      </c>
      <c r="S18" s="18">
        <v>0</v>
      </c>
      <c r="T18" s="132">
        <v>1</v>
      </c>
      <c r="U18" s="90">
        <f t="shared" si="0"/>
        <v>1</v>
      </c>
      <c r="V18" s="200" t="s">
        <v>469</v>
      </c>
      <c r="W18" s="19">
        <v>0</v>
      </c>
      <c r="X18" s="129" t="s">
        <v>385</v>
      </c>
    </row>
    <row r="19" spans="1:28" s="20" customFormat="1" ht="120" customHeight="1" x14ac:dyDescent="0.3">
      <c r="A19" s="182"/>
      <c r="B19" s="164"/>
      <c r="C19" s="164"/>
      <c r="D19" s="164">
        <v>4</v>
      </c>
      <c r="E19" s="165" t="s">
        <v>280</v>
      </c>
      <c r="F19" s="164">
        <v>4</v>
      </c>
      <c r="G19" s="156" t="s">
        <v>281</v>
      </c>
      <c r="H19" s="159" t="s">
        <v>405</v>
      </c>
      <c r="I19" s="156" t="s">
        <v>3</v>
      </c>
      <c r="J19" s="156" t="s">
        <v>260</v>
      </c>
      <c r="K19" s="84">
        <v>17</v>
      </c>
      <c r="L19" s="156">
        <v>3</v>
      </c>
      <c r="M19" s="156">
        <v>7</v>
      </c>
      <c r="N19" s="93">
        <v>3</v>
      </c>
      <c r="O19" s="93">
        <v>2</v>
      </c>
      <c r="P19" s="90">
        <f t="shared" si="1"/>
        <v>0.66666666666666663</v>
      </c>
      <c r="Q19" s="132">
        <f>O19+M19</f>
        <v>9</v>
      </c>
      <c r="R19" s="90">
        <f t="shared" si="2"/>
        <v>0.52941176470588236</v>
      </c>
      <c r="S19" s="18">
        <v>11</v>
      </c>
      <c r="T19" s="132">
        <v>11</v>
      </c>
      <c r="U19" s="90">
        <f t="shared" si="0"/>
        <v>0.6470588235294118</v>
      </c>
      <c r="V19" s="119" t="s">
        <v>429</v>
      </c>
      <c r="W19" s="19">
        <v>0</v>
      </c>
      <c r="X19" s="129" t="s">
        <v>382</v>
      </c>
    </row>
    <row r="20" spans="1:28" s="20" customFormat="1" ht="120" customHeight="1" x14ac:dyDescent="0.3">
      <c r="A20" s="182"/>
      <c r="B20" s="164"/>
      <c r="C20" s="164"/>
      <c r="D20" s="164"/>
      <c r="E20" s="165"/>
      <c r="F20" s="164"/>
      <c r="G20" s="156" t="s">
        <v>281</v>
      </c>
      <c r="H20" s="159" t="s">
        <v>16</v>
      </c>
      <c r="I20" s="156" t="s">
        <v>3</v>
      </c>
      <c r="J20" s="156" t="s">
        <v>260</v>
      </c>
      <c r="K20" s="84">
        <v>71</v>
      </c>
      <c r="L20" s="156">
        <v>0</v>
      </c>
      <c r="M20" s="156">
        <v>4</v>
      </c>
      <c r="N20" s="93">
        <v>25</v>
      </c>
      <c r="O20" s="93">
        <v>39</v>
      </c>
      <c r="P20" s="90">
        <f t="shared" si="1"/>
        <v>1.56</v>
      </c>
      <c r="Q20" s="132">
        <f>O20+M20</f>
        <v>43</v>
      </c>
      <c r="R20" s="90">
        <f t="shared" si="2"/>
        <v>0.60563380281690138</v>
      </c>
      <c r="S20" s="18">
        <v>46</v>
      </c>
      <c r="T20" s="132">
        <v>75</v>
      </c>
      <c r="U20" s="90">
        <f t="shared" si="0"/>
        <v>1.056338028169014</v>
      </c>
      <c r="V20" s="119" t="s">
        <v>430</v>
      </c>
      <c r="W20" s="19">
        <v>0</v>
      </c>
      <c r="X20" s="129" t="s">
        <v>382</v>
      </c>
    </row>
    <row r="21" spans="1:28" s="20" customFormat="1" ht="120" customHeight="1" x14ac:dyDescent="0.3">
      <c r="A21" s="182"/>
      <c r="B21" s="164"/>
      <c r="C21" s="164"/>
      <c r="D21" s="156">
        <v>5</v>
      </c>
      <c r="E21" s="159" t="s">
        <v>17</v>
      </c>
      <c r="F21" s="156">
        <v>5</v>
      </c>
      <c r="G21" s="156" t="s">
        <v>283</v>
      </c>
      <c r="H21" s="159" t="s">
        <v>18</v>
      </c>
      <c r="I21" s="156" t="s">
        <v>124</v>
      </c>
      <c r="J21" s="49">
        <v>1</v>
      </c>
      <c r="K21" s="81">
        <v>1</v>
      </c>
      <c r="L21" s="49">
        <v>1</v>
      </c>
      <c r="M21" s="49">
        <v>0.56000000000000005</v>
      </c>
      <c r="N21" s="97">
        <v>1</v>
      </c>
      <c r="O21" s="97">
        <v>1</v>
      </c>
      <c r="P21" s="90">
        <f t="shared" si="1"/>
        <v>1</v>
      </c>
      <c r="Q21" s="90">
        <f t="shared" ref="Q21:Q31" si="4">O21</f>
        <v>1</v>
      </c>
      <c r="R21" s="90">
        <f t="shared" si="2"/>
        <v>1</v>
      </c>
      <c r="S21" s="21">
        <v>1</v>
      </c>
      <c r="T21" s="90">
        <v>0.75</v>
      </c>
      <c r="U21" s="90">
        <f t="shared" si="0"/>
        <v>0.75</v>
      </c>
      <c r="V21" s="119" t="s">
        <v>470</v>
      </c>
      <c r="W21" s="29">
        <v>1</v>
      </c>
      <c r="X21" s="129" t="s">
        <v>385</v>
      </c>
    </row>
    <row r="22" spans="1:28" s="20" customFormat="1" ht="120" customHeight="1" x14ac:dyDescent="0.3">
      <c r="A22" s="196">
        <v>3</v>
      </c>
      <c r="B22" s="193" t="s">
        <v>19</v>
      </c>
      <c r="C22" s="193" t="s">
        <v>256</v>
      </c>
      <c r="D22" s="193">
        <v>1</v>
      </c>
      <c r="E22" s="195" t="s">
        <v>284</v>
      </c>
      <c r="F22" s="193">
        <v>1</v>
      </c>
      <c r="G22" s="193" t="s">
        <v>285</v>
      </c>
      <c r="H22" s="163" t="s">
        <v>134</v>
      </c>
      <c r="I22" s="162" t="s">
        <v>133</v>
      </c>
      <c r="J22" s="162">
        <v>3.8</v>
      </c>
      <c r="K22" s="84">
        <v>4.2</v>
      </c>
      <c r="L22" s="162" t="s">
        <v>259</v>
      </c>
      <c r="M22" s="162">
        <v>0</v>
      </c>
      <c r="N22" s="98">
        <v>4</v>
      </c>
      <c r="O22" s="98">
        <v>3.8</v>
      </c>
      <c r="P22" s="90">
        <f t="shared" si="1"/>
        <v>0.95</v>
      </c>
      <c r="Q22" s="98">
        <f t="shared" si="4"/>
        <v>3.8</v>
      </c>
      <c r="R22" s="90">
        <f t="shared" si="2"/>
        <v>0.90476190476190466</v>
      </c>
      <c r="S22" s="139" t="s">
        <v>259</v>
      </c>
      <c r="T22" s="98">
        <f>Q22</f>
        <v>3.8</v>
      </c>
      <c r="U22" s="90">
        <f t="shared" si="0"/>
        <v>0.90476190476190466</v>
      </c>
      <c r="V22" s="119" t="s">
        <v>471</v>
      </c>
      <c r="W22" s="140">
        <v>4.2</v>
      </c>
      <c r="X22" s="129" t="s">
        <v>382</v>
      </c>
    </row>
    <row r="23" spans="1:28" s="20" customFormat="1" ht="120" customHeight="1" x14ac:dyDescent="0.3">
      <c r="A23" s="196"/>
      <c r="B23" s="193"/>
      <c r="C23" s="193"/>
      <c r="D23" s="193"/>
      <c r="E23" s="195"/>
      <c r="F23" s="193"/>
      <c r="G23" s="193"/>
      <c r="H23" s="163" t="s">
        <v>287</v>
      </c>
      <c r="I23" s="162" t="s">
        <v>133</v>
      </c>
      <c r="J23" s="162">
        <v>4.2</v>
      </c>
      <c r="K23" s="84">
        <v>4.4000000000000004</v>
      </c>
      <c r="L23" s="162" t="s">
        <v>259</v>
      </c>
      <c r="M23" s="162">
        <v>0</v>
      </c>
      <c r="N23" s="98">
        <v>4.3</v>
      </c>
      <c r="O23" s="98">
        <v>3.9</v>
      </c>
      <c r="P23" s="90">
        <f t="shared" si="1"/>
        <v>0.90697674418604657</v>
      </c>
      <c r="Q23" s="98">
        <f t="shared" si="4"/>
        <v>3.9</v>
      </c>
      <c r="R23" s="90">
        <f t="shared" si="2"/>
        <v>0.88636363636363624</v>
      </c>
      <c r="S23" s="139" t="s">
        <v>279</v>
      </c>
      <c r="T23" s="98">
        <f>Q23</f>
        <v>3.9</v>
      </c>
      <c r="U23" s="90">
        <f t="shared" si="0"/>
        <v>0.88636363636363624</v>
      </c>
      <c r="V23" s="119" t="s">
        <v>406</v>
      </c>
      <c r="W23" s="140">
        <v>4.4000000000000004</v>
      </c>
      <c r="X23" s="129" t="s">
        <v>382</v>
      </c>
    </row>
    <row r="24" spans="1:28" s="20" customFormat="1" ht="75" x14ac:dyDescent="0.3">
      <c r="A24" s="196"/>
      <c r="B24" s="193"/>
      <c r="C24" s="193"/>
      <c r="D24" s="193"/>
      <c r="E24" s="195"/>
      <c r="F24" s="193"/>
      <c r="G24" s="193"/>
      <c r="H24" s="163" t="s">
        <v>21</v>
      </c>
      <c r="I24" s="162" t="s">
        <v>133</v>
      </c>
      <c r="J24" s="141">
        <v>1300</v>
      </c>
      <c r="K24" s="85">
        <v>7300</v>
      </c>
      <c r="L24" s="141">
        <v>2800</v>
      </c>
      <c r="M24" s="141">
        <v>2800</v>
      </c>
      <c r="N24" s="99">
        <v>4300</v>
      </c>
      <c r="O24" s="99">
        <v>4300</v>
      </c>
      <c r="P24" s="90">
        <f t="shared" si="1"/>
        <v>1</v>
      </c>
      <c r="Q24" s="99">
        <f t="shared" si="4"/>
        <v>4300</v>
      </c>
      <c r="R24" s="90">
        <f t="shared" si="2"/>
        <v>0.58904109589041098</v>
      </c>
      <c r="S24" s="142">
        <v>5800</v>
      </c>
      <c r="T24" s="99">
        <v>5719</v>
      </c>
      <c r="U24" s="90">
        <f>T24/K24</f>
        <v>0.78342465753424662</v>
      </c>
      <c r="V24" s="119" t="s">
        <v>407</v>
      </c>
      <c r="W24" s="143">
        <v>7300</v>
      </c>
      <c r="X24" s="129" t="s">
        <v>382</v>
      </c>
    </row>
    <row r="25" spans="1:28" s="20" customFormat="1" ht="120" customHeight="1" x14ac:dyDescent="0.3">
      <c r="A25" s="196"/>
      <c r="B25" s="193"/>
      <c r="C25" s="193"/>
      <c r="D25" s="193"/>
      <c r="E25" s="195"/>
      <c r="F25" s="193"/>
      <c r="G25" s="193"/>
      <c r="H25" s="163" t="s">
        <v>288</v>
      </c>
      <c r="I25" s="156" t="s">
        <v>124</v>
      </c>
      <c r="J25" s="141">
        <v>970000</v>
      </c>
      <c r="K25" s="85">
        <v>4555000</v>
      </c>
      <c r="L25" s="141">
        <v>750000</v>
      </c>
      <c r="M25" s="141">
        <v>1700038</v>
      </c>
      <c r="N25" s="99">
        <v>2955000</v>
      </c>
      <c r="O25" s="99">
        <v>2980751</v>
      </c>
      <c r="P25" s="90">
        <f t="shared" si="1"/>
        <v>1.0087143824027072</v>
      </c>
      <c r="Q25" s="99">
        <f t="shared" si="4"/>
        <v>2980751</v>
      </c>
      <c r="R25" s="90">
        <f t="shared" si="2"/>
        <v>0.65439099890230512</v>
      </c>
      <c r="S25" s="142">
        <v>3755000</v>
      </c>
      <c r="T25" s="99">
        <v>3823089</v>
      </c>
      <c r="U25" s="90">
        <f t="shared" si="0"/>
        <v>0.83931701427003291</v>
      </c>
      <c r="V25" s="119" t="s">
        <v>410</v>
      </c>
      <c r="W25" s="143">
        <v>4555000</v>
      </c>
      <c r="X25" s="129" t="s">
        <v>385</v>
      </c>
    </row>
    <row r="26" spans="1:28" s="20" customFormat="1" ht="120" customHeight="1" x14ac:dyDescent="0.3">
      <c r="A26" s="196"/>
      <c r="B26" s="193"/>
      <c r="C26" s="193"/>
      <c r="D26" s="193"/>
      <c r="E26" s="195"/>
      <c r="F26" s="193"/>
      <c r="G26" s="193"/>
      <c r="H26" s="163" t="s">
        <v>290</v>
      </c>
      <c r="I26" s="162" t="s">
        <v>133</v>
      </c>
      <c r="J26" s="141" t="s">
        <v>259</v>
      </c>
      <c r="K26" s="85">
        <v>1100</v>
      </c>
      <c r="L26" s="141">
        <v>543</v>
      </c>
      <c r="M26" s="141">
        <v>543</v>
      </c>
      <c r="N26" s="99">
        <v>730</v>
      </c>
      <c r="O26" s="99">
        <v>730</v>
      </c>
      <c r="P26" s="90">
        <f t="shared" si="1"/>
        <v>1</v>
      </c>
      <c r="Q26" s="99">
        <f t="shared" si="4"/>
        <v>730</v>
      </c>
      <c r="R26" s="90">
        <f t="shared" si="2"/>
        <v>0.66363636363636369</v>
      </c>
      <c r="S26" s="142">
        <v>915</v>
      </c>
      <c r="T26" s="99">
        <f>Q26+173</f>
        <v>903</v>
      </c>
      <c r="U26" s="90">
        <f t="shared" si="0"/>
        <v>0.82090909090909092</v>
      </c>
      <c r="V26" s="119" t="s">
        <v>409</v>
      </c>
      <c r="W26" s="143">
        <v>1100</v>
      </c>
      <c r="X26" s="129" t="s">
        <v>385</v>
      </c>
    </row>
    <row r="27" spans="1:28" s="20" customFormat="1" ht="120" customHeight="1" x14ac:dyDescent="0.3">
      <c r="A27" s="196"/>
      <c r="B27" s="193"/>
      <c r="C27" s="193"/>
      <c r="D27" s="193">
        <v>2</v>
      </c>
      <c r="E27" s="194" t="s">
        <v>23</v>
      </c>
      <c r="F27" s="193">
        <v>2</v>
      </c>
      <c r="G27" s="193" t="s">
        <v>292</v>
      </c>
      <c r="H27" s="163" t="s">
        <v>293</v>
      </c>
      <c r="I27" s="162" t="s">
        <v>5</v>
      </c>
      <c r="J27" s="141">
        <v>8</v>
      </c>
      <c r="K27" s="85">
        <v>32</v>
      </c>
      <c r="L27" s="141">
        <v>16</v>
      </c>
      <c r="M27" s="141">
        <v>16</v>
      </c>
      <c r="N27" s="99">
        <v>24</v>
      </c>
      <c r="O27" s="99">
        <v>45</v>
      </c>
      <c r="P27" s="90">
        <f t="shared" si="1"/>
        <v>1.875</v>
      </c>
      <c r="Q27" s="99">
        <f t="shared" si="4"/>
        <v>45</v>
      </c>
      <c r="R27" s="90">
        <f t="shared" si="2"/>
        <v>1.40625</v>
      </c>
      <c r="S27" s="142">
        <v>29</v>
      </c>
      <c r="T27" s="99">
        <f>Q27+50</f>
        <v>95</v>
      </c>
      <c r="U27" s="90">
        <f t="shared" si="0"/>
        <v>2.96875</v>
      </c>
      <c r="V27" s="119" t="s">
        <v>472</v>
      </c>
      <c r="W27" s="143">
        <v>32</v>
      </c>
      <c r="X27" s="129" t="s">
        <v>385</v>
      </c>
    </row>
    <row r="28" spans="1:28" s="20" customFormat="1" ht="120" customHeight="1" x14ac:dyDescent="0.3">
      <c r="A28" s="196"/>
      <c r="B28" s="193"/>
      <c r="C28" s="193"/>
      <c r="D28" s="193"/>
      <c r="E28" s="194"/>
      <c r="F28" s="193"/>
      <c r="G28" s="193"/>
      <c r="H28" s="163" t="s">
        <v>24</v>
      </c>
      <c r="I28" s="162" t="s">
        <v>6</v>
      </c>
      <c r="J28" s="141">
        <v>2048</v>
      </c>
      <c r="K28" s="85">
        <v>11291</v>
      </c>
      <c r="L28" s="141">
        <v>4251</v>
      </c>
      <c r="M28" s="141">
        <v>4664</v>
      </c>
      <c r="N28" s="99">
        <v>6571</v>
      </c>
      <c r="O28" s="99">
        <v>7943</v>
      </c>
      <c r="P28" s="90">
        <f t="shared" si="1"/>
        <v>1.2087962258408158</v>
      </c>
      <c r="Q28" s="99">
        <f t="shared" si="4"/>
        <v>7943</v>
      </c>
      <c r="R28" s="90">
        <f t="shared" si="2"/>
        <v>0.70348064830395896</v>
      </c>
      <c r="S28" s="142">
        <v>8931</v>
      </c>
      <c r="T28" s="99">
        <v>9594</v>
      </c>
      <c r="U28" s="90">
        <f t="shared" si="0"/>
        <v>0.8497033035160747</v>
      </c>
      <c r="V28" s="119" t="s">
        <v>411</v>
      </c>
      <c r="W28" s="143">
        <v>11291</v>
      </c>
      <c r="X28" s="129" t="s">
        <v>382</v>
      </c>
    </row>
    <row r="29" spans="1:28" s="20" customFormat="1" ht="120" customHeight="1" x14ac:dyDescent="0.3">
      <c r="A29" s="196"/>
      <c r="B29" s="193"/>
      <c r="C29" s="193"/>
      <c r="D29" s="193"/>
      <c r="E29" s="194"/>
      <c r="F29" s="193"/>
      <c r="G29" s="193"/>
      <c r="H29" s="163" t="s">
        <v>295</v>
      </c>
      <c r="I29" s="162" t="s">
        <v>6</v>
      </c>
      <c r="J29" s="141">
        <v>162140</v>
      </c>
      <c r="K29" s="85">
        <v>251000</v>
      </c>
      <c r="L29" s="141">
        <v>201000</v>
      </c>
      <c r="M29" s="141">
        <v>187566</v>
      </c>
      <c r="N29" s="99">
        <v>211000</v>
      </c>
      <c r="O29" s="99">
        <v>212695</v>
      </c>
      <c r="P29" s="90">
        <f t="shared" si="1"/>
        <v>1.0080331753554503</v>
      </c>
      <c r="Q29" s="99">
        <f t="shared" si="4"/>
        <v>212695</v>
      </c>
      <c r="R29" s="90">
        <f t="shared" si="2"/>
        <v>0.84739043824701199</v>
      </c>
      <c r="S29" s="142">
        <v>231000</v>
      </c>
      <c r="T29" s="99">
        <v>243825</v>
      </c>
      <c r="U29" s="90">
        <f t="shared" si="0"/>
        <v>0.97141434262948212</v>
      </c>
      <c r="V29" s="119" t="s">
        <v>412</v>
      </c>
      <c r="W29" s="143">
        <v>251000</v>
      </c>
      <c r="X29" s="129" t="s">
        <v>382</v>
      </c>
      <c r="Y29" s="130"/>
      <c r="Z29" s="130"/>
      <c r="AA29" s="130"/>
      <c r="AB29" s="130"/>
    </row>
    <row r="30" spans="1:28" s="20" customFormat="1" ht="120" customHeight="1" x14ac:dyDescent="0.3">
      <c r="A30" s="196"/>
      <c r="B30" s="193"/>
      <c r="C30" s="193"/>
      <c r="D30" s="193"/>
      <c r="E30" s="194"/>
      <c r="F30" s="193"/>
      <c r="G30" s="193"/>
      <c r="H30" s="163" t="s">
        <v>296</v>
      </c>
      <c r="I30" s="162" t="s">
        <v>403</v>
      </c>
      <c r="J30" s="162">
        <v>217</v>
      </c>
      <c r="K30" s="84">
        <v>317</v>
      </c>
      <c r="L30" s="162">
        <v>4</v>
      </c>
      <c r="M30" s="162">
        <v>16</v>
      </c>
      <c r="N30" s="93">
        <v>76</v>
      </c>
      <c r="O30" s="93">
        <v>76</v>
      </c>
      <c r="P30" s="90">
        <f t="shared" si="1"/>
        <v>1</v>
      </c>
      <c r="Q30" s="132">
        <f t="shared" si="4"/>
        <v>76</v>
      </c>
      <c r="R30" s="90">
        <f t="shared" si="2"/>
        <v>0.23974763406940064</v>
      </c>
      <c r="S30" s="144">
        <v>150</v>
      </c>
      <c r="T30" s="99">
        <f>Q30</f>
        <v>76</v>
      </c>
      <c r="U30" s="90">
        <f t="shared" si="0"/>
        <v>0.23974763406940064</v>
      </c>
      <c r="V30" s="119" t="s">
        <v>418</v>
      </c>
      <c r="W30" s="140">
        <v>317</v>
      </c>
      <c r="X30" s="129" t="s">
        <v>385</v>
      </c>
      <c r="Y30" s="154"/>
    </row>
    <row r="31" spans="1:28" s="20" customFormat="1" ht="120" customHeight="1" x14ac:dyDescent="0.3">
      <c r="A31" s="196"/>
      <c r="B31" s="193"/>
      <c r="C31" s="193"/>
      <c r="D31" s="193"/>
      <c r="E31" s="194"/>
      <c r="F31" s="193"/>
      <c r="G31" s="193"/>
      <c r="H31" s="163" t="s">
        <v>27</v>
      </c>
      <c r="I31" s="162" t="s">
        <v>403</v>
      </c>
      <c r="J31" s="162" t="s">
        <v>279</v>
      </c>
      <c r="K31" s="84">
        <v>40</v>
      </c>
      <c r="L31" s="162">
        <v>10</v>
      </c>
      <c r="M31" s="162">
        <v>10</v>
      </c>
      <c r="N31" s="93">
        <v>20</v>
      </c>
      <c r="O31" s="93">
        <v>20</v>
      </c>
      <c r="P31" s="90">
        <f t="shared" si="1"/>
        <v>1</v>
      </c>
      <c r="Q31" s="132">
        <f t="shared" si="4"/>
        <v>20</v>
      </c>
      <c r="R31" s="90">
        <f t="shared" si="2"/>
        <v>0.5</v>
      </c>
      <c r="S31" s="144">
        <v>30</v>
      </c>
      <c r="T31" s="99">
        <f>Q31+9</f>
        <v>29</v>
      </c>
      <c r="U31" s="90">
        <f t="shared" si="0"/>
        <v>0.72499999999999998</v>
      </c>
      <c r="V31" s="119" t="s">
        <v>419</v>
      </c>
      <c r="W31" s="140">
        <v>40</v>
      </c>
      <c r="X31" s="129" t="s">
        <v>385</v>
      </c>
    </row>
    <row r="32" spans="1:28" s="20" customFormat="1" ht="120" customHeight="1" x14ac:dyDescent="0.3">
      <c r="A32" s="196"/>
      <c r="B32" s="193"/>
      <c r="C32" s="193"/>
      <c r="D32" s="193"/>
      <c r="E32" s="194"/>
      <c r="F32" s="193"/>
      <c r="G32" s="193"/>
      <c r="H32" s="163" t="s">
        <v>376</v>
      </c>
      <c r="I32" s="162" t="s">
        <v>12</v>
      </c>
      <c r="J32" s="162" t="s">
        <v>279</v>
      </c>
      <c r="K32" s="84">
        <v>1</v>
      </c>
      <c r="L32" s="162">
        <v>1</v>
      </c>
      <c r="M32" s="162">
        <v>1</v>
      </c>
      <c r="N32" s="93">
        <v>0</v>
      </c>
      <c r="O32" s="93">
        <v>0</v>
      </c>
      <c r="P32" s="90" t="s">
        <v>259</v>
      </c>
      <c r="Q32" s="132">
        <f>M32</f>
        <v>1</v>
      </c>
      <c r="R32" s="90">
        <f t="shared" si="2"/>
        <v>1</v>
      </c>
      <c r="S32" s="144">
        <v>0</v>
      </c>
      <c r="T32" s="99">
        <v>1</v>
      </c>
      <c r="U32" s="90">
        <f t="shared" si="0"/>
        <v>1</v>
      </c>
      <c r="V32" s="119" t="s">
        <v>384</v>
      </c>
      <c r="W32" s="140">
        <v>0</v>
      </c>
      <c r="X32" s="129" t="s">
        <v>385</v>
      </c>
    </row>
    <row r="33" spans="1:25" s="20" customFormat="1" ht="120" customHeight="1" x14ac:dyDescent="0.3">
      <c r="A33" s="196"/>
      <c r="B33" s="193"/>
      <c r="C33" s="193"/>
      <c r="D33" s="162">
        <v>3</v>
      </c>
      <c r="E33" s="163" t="s">
        <v>29</v>
      </c>
      <c r="F33" s="162">
        <v>3</v>
      </c>
      <c r="G33" s="162" t="s">
        <v>300</v>
      </c>
      <c r="H33" s="163" t="s">
        <v>30</v>
      </c>
      <c r="I33" s="162" t="s">
        <v>403</v>
      </c>
      <c r="J33" s="141">
        <v>1100000</v>
      </c>
      <c r="K33" s="85">
        <v>5700000</v>
      </c>
      <c r="L33" s="141">
        <v>2000000</v>
      </c>
      <c r="M33" s="141">
        <v>2211031</v>
      </c>
      <c r="N33" s="99">
        <v>3800000</v>
      </c>
      <c r="O33" s="99">
        <v>3836449</v>
      </c>
      <c r="P33" s="90">
        <f t="shared" si="1"/>
        <v>1.0095918421052632</v>
      </c>
      <c r="Q33" s="99">
        <f>O33</f>
        <v>3836449</v>
      </c>
      <c r="R33" s="90">
        <f t="shared" si="2"/>
        <v>0.67306122807017543</v>
      </c>
      <c r="S33" s="142">
        <v>4700000</v>
      </c>
      <c r="T33" s="99">
        <v>4511583</v>
      </c>
      <c r="U33" s="90">
        <f t="shared" si="0"/>
        <v>0.79150578947368422</v>
      </c>
      <c r="V33" s="119" t="s">
        <v>420</v>
      </c>
      <c r="W33" s="143">
        <v>5700000</v>
      </c>
      <c r="X33" s="129" t="s">
        <v>385</v>
      </c>
    </row>
    <row r="34" spans="1:25" s="20" customFormat="1" ht="120" customHeight="1" x14ac:dyDescent="0.3">
      <c r="A34" s="196"/>
      <c r="B34" s="193"/>
      <c r="C34" s="193"/>
      <c r="D34" s="193">
        <v>4</v>
      </c>
      <c r="E34" s="195" t="s">
        <v>31</v>
      </c>
      <c r="F34" s="193">
        <v>4</v>
      </c>
      <c r="G34" s="193" t="s">
        <v>302</v>
      </c>
      <c r="H34" s="163" t="s">
        <v>132</v>
      </c>
      <c r="I34" s="162" t="s">
        <v>403</v>
      </c>
      <c r="J34" s="141" t="s">
        <v>259</v>
      </c>
      <c r="K34" s="85">
        <v>1000</v>
      </c>
      <c r="L34" s="162">
        <v>250</v>
      </c>
      <c r="M34" s="162">
        <v>256</v>
      </c>
      <c r="N34" s="93">
        <v>250</v>
      </c>
      <c r="O34" s="93">
        <v>377</v>
      </c>
      <c r="P34" s="90">
        <f t="shared" si="1"/>
        <v>1.508</v>
      </c>
      <c r="Q34" s="132">
        <f>O34+M34</f>
        <v>633</v>
      </c>
      <c r="R34" s="90">
        <f t="shared" si="2"/>
        <v>0.63300000000000001</v>
      </c>
      <c r="S34" s="144">
        <v>250</v>
      </c>
      <c r="T34" s="99">
        <f>Q34+189</f>
        <v>822</v>
      </c>
      <c r="U34" s="90">
        <f t="shared" si="0"/>
        <v>0.82199999999999995</v>
      </c>
      <c r="V34" s="119" t="s">
        <v>421</v>
      </c>
      <c r="W34" s="140">
        <v>250</v>
      </c>
      <c r="X34" s="129" t="s">
        <v>382</v>
      </c>
    </row>
    <row r="35" spans="1:25" s="20" customFormat="1" ht="120" customHeight="1" x14ac:dyDescent="0.3">
      <c r="A35" s="196"/>
      <c r="B35" s="193"/>
      <c r="C35" s="193"/>
      <c r="D35" s="193"/>
      <c r="E35" s="195"/>
      <c r="F35" s="193"/>
      <c r="G35" s="193"/>
      <c r="H35" s="163" t="s">
        <v>303</v>
      </c>
      <c r="I35" s="162" t="s">
        <v>32</v>
      </c>
      <c r="J35" s="141">
        <v>40</v>
      </c>
      <c r="K35" s="85">
        <v>200</v>
      </c>
      <c r="L35" s="141">
        <v>80</v>
      </c>
      <c r="M35" s="141">
        <v>104</v>
      </c>
      <c r="N35" s="99">
        <v>120</v>
      </c>
      <c r="O35" s="99">
        <v>125</v>
      </c>
      <c r="P35" s="90">
        <f t="shared" si="1"/>
        <v>1.0416666666666667</v>
      </c>
      <c r="Q35" s="99">
        <f t="shared" ref="Q35:Q40" si="5">O35</f>
        <v>125</v>
      </c>
      <c r="R35" s="90">
        <f t="shared" si="2"/>
        <v>0.625</v>
      </c>
      <c r="S35" s="141">
        <v>160</v>
      </c>
      <c r="T35" s="99">
        <f>Q35+23+40</f>
        <v>188</v>
      </c>
      <c r="U35" s="90">
        <f t="shared" si="0"/>
        <v>0.94</v>
      </c>
      <c r="V35" s="200" t="s">
        <v>464</v>
      </c>
      <c r="W35" s="143">
        <v>200</v>
      </c>
      <c r="X35" s="129" t="s">
        <v>385</v>
      </c>
      <c r="Y35" s="130"/>
    </row>
    <row r="36" spans="1:25" s="20" customFormat="1" ht="120" customHeight="1" x14ac:dyDescent="0.3">
      <c r="A36" s="196"/>
      <c r="B36" s="193"/>
      <c r="C36" s="193"/>
      <c r="D36" s="193"/>
      <c r="E36" s="195"/>
      <c r="F36" s="193"/>
      <c r="G36" s="193"/>
      <c r="H36" s="163" t="s">
        <v>304</v>
      </c>
      <c r="I36" s="162" t="s">
        <v>87</v>
      </c>
      <c r="J36" s="141">
        <v>130</v>
      </c>
      <c r="K36" s="85">
        <v>530</v>
      </c>
      <c r="L36" s="162">
        <v>230</v>
      </c>
      <c r="M36" s="162">
        <v>263</v>
      </c>
      <c r="N36" s="93">
        <v>330</v>
      </c>
      <c r="O36" s="93">
        <v>364</v>
      </c>
      <c r="P36" s="90">
        <f t="shared" si="1"/>
        <v>1.103030303030303</v>
      </c>
      <c r="Q36" s="132">
        <f t="shared" si="5"/>
        <v>364</v>
      </c>
      <c r="R36" s="90">
        <f t="shared" si="2"/>
        <v>0.68679245283018864</v>
      </c>
      <c r="S36" s="144">
        <v>430</v>
      </c>
      <c r="T36" s="99">
        <f>Q36+81</f>
        <v>445</v>
      </c>
      <c r="U36" s="90">
        <f t="shared" si="0"/>
        <v>0.839622641509434</v>
      </c>
      <c r="V36" s="119" t="s">
        <v>441</v>
      </c>
      <c r="W36" s="140">
        <v>530</v>
      </c>
      <c r="X36" s="129" t="s">
        <v>385</v>
      </c>
    </row>
    <row r="37" spans="1:25" s="20" customFormat="1" ht="120" customHeight="1" x14ac:dyDescent="0.3">
      <c r="A37" s="182">
        <v>4</v>
      </c>
      <c r="B37" s="164" t="s">
        <v>34</v>
      </c>
      <c r="C37" s="164" t="s">
        <v>256</v>
      </c>
      <c r="D37" s="156">
        <v>1</v>
      </c>
      <c r="E37" s="156" t="s">
        <v>306</v>
      </c>
      <c r="F37" s="156">
        <v>1</v>
      </c>
      <c r="G37" s="156" t="s">
        <v>281</v>
      </c>
      <c r="H37" s="159" t="s">
        <v>35</v>
      </c>
      <c r="I37" s="156" t="s">
        <v>3</v>
      </c>
      <c r="J37" s="156" t="s">
        <v>279</v>
      </c>
      <c r="K37" s="84">
        <v>6</v>
      </c>
      <c r="L37" s="156">
        <v>3</v>
      </c>
      <c r="M37" s="156">
        <v>2</v>
      </c>
      <c r="N37" s="93">
        <v>5</v>
      </c>
      <c r="O37" s="93">
        <v>5</v>
      </c>
      <c r="P37" s="90">
        <f t="shared" si="1"/>
        <v>1</v>
      </c>
      <c r="Q37" s="132">
        <f t="shared" si="5"/>
        <v>5</v>
      </c>
      <c r="R37" s="90">
        <f t="shared" si="2"/>
        <v>0.83333333333333337</v>
      </c>
      <c r="S37" s="18">
        <v>6</v>
      </c>
      <c r="T37" s="99">
        <v>6</v>
      </c>
      <c r="U37" s="90">
        <f t="shared" si="0"/>
        <v>1</v>
      </c>
      <c r="V37" s="119" t="s">
        <v>431</v>
      </c>
      <c r="W37" s="19">
        <v>6</v>
      </c>
      <c r="X37" s="129" t="s">
        <v>385</v>
      </c>
    </row>
    <row r="38" spans="1:25" s="20" customFormat="1" ht="120" customHeight="1" x14ac:dyDescent="0.3">
      <c r="A38" s="182"/>
      <c r="B38" s="164"/>
      <c r="C38" s="164"/>
      <c r="D38" s="164">
        <v>2</v>
      </c>
      <c r="E38" s="165" t="s">
        <v>308</v>
      </c>
      <c r="F38" s="164">
        <v>2</v>
      </c>
      <c r="G38" s="156" t="s">
        <v>309</v>
      </c>
      <c r="H38" s="159" t="s">
        <v>37</v>
      </c>
      <c r="I38" s="156" t="s">
        <v>36</v>
      </c>
      <c r="J38" s="156" t="s">
        <v>260</v>
      </c>
      <c r="K38" s="86">
        <v>40000000000</v>
      </c>
      <c r="L38" s="56">
        <v>10000000000</v>
      </c>
      <c r="M38" s="56">
        <v>11359904293</v>
      </c>
      <c r="N38" s="100">
        <v>20000000000</v>
      </c>
      <c r="O38" s="100">
        <v>21607789924</v>
      </c>
      <c r="P38" s="90">
        <f t="shared" si="1"/>
        <v>1.0803894962</v>
      </c>
      <c r="Q38" s="100">
        <f t="shared" si="5"/>
        <v>21607789924</v>
      </c>
      <c r="R38" s="90">
        <f t="shared" si="2"/>
        <v>0.54019474810000001</v>
      </c>
      <c r="S38" s="32">
        <v>30000000000</v>
      </c>
      <c r="T38" s="99">
        <f>Q38+8890856414</f>
        <v>30498646338</v>
      </c>
      <c r="U38" s="90">
        <f t="shared" si="0"/>
        <v>0.76246615844999999</v>
      </c>
      <c r="V38" s="121" t="s">
        <v>440</v>
      </c>
      <c r="W38" s="33">
        <v>40000000000</v>
      </c>
      <c r="X38" s="129" t="s">
        <v>385</v>
      </c>
    </row>
    <row r="39" spans="1:25" s="20" customFormat="1" ht="120" customHeight="1" x14ac:dyDescent="0.3">
      <c r="A39" s="182"/>
      <c r="B39" s="164"/>
      <c r="C39" s="164"/>
      <c r="D39" s="164"/>
      <c r="E39" s="165"/>
      <c r="F39" s="164"/>
      <c r="G39" s="156" t="s">
        <v>311</v>
      </c>
      <c r="H39" s="159" t="s">
        <v>312</v>
      </c>
      <c r="I39" s="156" t="s">
        <v>10</v>
      </c>
      <c r="J39" s="156">
        <v>20</v>
      </c>
      <c r="K39" s="84">
        <v>200</v>
      </c>
      <c r="L39" s="56">
        <v>70</v>
      </c>
      <c r="M39" s="56">
        <v>86</v>
      </c>
      <c r="N39" s="100">
        <v>100</v>
      </c>
      <c r="O39" s="100">
        <v>100</v>
      </c>
      <c r="P39" s="90">
        <f t="shared" si="1"/>
        <v>1</v>
      </c>
      <c r="Q39" s="100">
        <f t="shared" si="5"/>
        <v>100</v>
      </c>
      <c r="R39" s="90">
        <f t="shared" si="2"/>
        <v>0.5</v>
      </c>
      <c r="S39" s="32">
        <v>150</v>
      </c>
      <c r="T39" s="99">
        <v>123</v>
      </c>
      <c r="U39" s="90">
        <f t="shared" si="0"/>
        <v>0.61499999999999999</v>
      </c>
      <c r="V39" s="121" t="s">
        <v>417</v>
      </c>
      <c r="W39" s="33">
        <v>200</v>
      </c>
      <c r="X39" s="129" t="s">
        <v>385</v>
      </c>
    </row>
    <row r="40" spans="1:25" s="20" customFormat="1" ht="120" customHeight="1" x14ac:dyDescent="0.3">
      <c r="A40" s="182">
        <v>5</v>
      </c>
      <c r="B40" s="164" t="s">
        <v>38</v>
      </c>
      <c r="C40" s="164" t="s">
        <v>256</v>
      </c>
      <c r="D40" s="164">
        <v>1</v>
      </c>
      <c r="E40" s="165" t="s">
        <v>39</v>
      </c>
      <c r="F40" s="164">
        <v>1</v>
      </c>
      <c r="G40" s="164" t="s">
        <v>313</v>
      </c>
      <c r="H40" s="159" t="s">
        <v>314</v>
      </c>
      <c r="I40" s="156" t="s">
        <v>140</v>
      </c>
      <c r="J40" s="156">
        <v>59</v>
      </c>
      <c r="K40" s="84">
        <v>133</v>
      </c>
      <c r="L40" s="156">
        <v>81</v>
      </c>
      <c r="M40" s="156">
        <v>81</v>
      </c>
      <c r="N40" s="93">
        <v>98</v>
      </c>
      <c r="O40" s="93">
        <v>97</v>
      </c>
      <c r="P40" s="90">
        <f t="shared" si="1"/>
        <v>0.98979591836734693</v>
      </c>
      <c r="Q40" s="132">
        <f t="shared" si="5"/>
        <v>97</v>
      </c>
      <c r="R40" s="90">
        <f t="shared" si="2"/>
        <v>0.72932330827067671</v>
      </c>
      <c r="S40" s="18">
        <v>115</v>
      </c>
      <c r="T40" s="99">
        <v>105</v>
      </c>
      <c r="U40" s="90">
        <f t="shared" si="0"/>
        <v>0.78947368421052633</v>
      </c>
      <c r="V40" s="119" t="s">
        <v>439</v>
      </c>
      <c r="W40" s="19">
        <v>133</v>
      </c>
      <c r="X40" s="129" t="s">
        <v>382</v>
      </c>
    </row>
    <row r="41" spans="1:25" s="20" customFormat="1" ht="120" customHeight="1" x14ac:dyDescent="0.3">
      <c r="A41" s="182"/>
      <c r="B41" s="164"/>
      <c r="C41" s="164"/>
      <c r="D41" s="164"/>
      <c r="E41" s="165"/>
      <c r="F41" s="164"/>
      <c r="G41" s="164"/>
      <c r="H41" s="159" t="s">
        <v>374</v>
      </c>
      <c r="I41" s="156" t="s">
        <v>142</v>
      </c>
      <c r="J41" s="156" t="s">
        <v>259</v>
      </c>
      <c r="K41" s="84">
        <v>1</v>
      </c>
      <c r="L41" s="156" t="s">
        <v>260</v>
      </c>
      <c r="M41" s="156" t="s">
        <v>259</v>
      </c>
      <c r="N41" s="93" t="s">
        <v>260</v>
      </c>
      <c r="O41" s="93" t="s">
        <v>259</v>
      </c>
      <c r="P41" s="90" t="s">
        <v>259</v>
      </c>
      <c r="Q41" s="90" t="s">
        <v>259</v>
      </c>
      <c r="R41" s="90" t="s">
        <v>259</v>
      </c>
      <c r="S41" s="18" t="s">
        <v>260</v>
      </c>
      <c r="T41" s="99" t="s">
        <v>259</v>
      </c>
      <c r="U41" s="90" t="s">
        <v>259</v>
      </c>
      <c r="V41" s="119" t="s">
        <v>446</v>
      </c>
      <c r="W41" s="19">
        <v>1</v>
      </c>
      <c r="X41" s="129" t="s">
        <v>385</v>
      </c>
    </row>
    <row r="42" spans="1:25" s="20" customFormat="1" ht="120" customHeight="1" x14ac:dyDescent="0.3">
      <c r="A42" s="182"/>
      <c r="B42" s="164"/>
      <c r="C42" s="164"/>
      <c r="D42" s="164"/>
      <c r="E42" s="165"/>
      <c r="F42" s="164"/>
      <c r="G42" s="164"/>
      <c r="H42" s="159" t="s">
        <v>40</v>
      </c>
      <c r="I42" s="156" t="s">
        <v>142</v>
      </c>
      <c r="J42" s="156" t="s">
        <v>317</v>
      </c>
      <c r="K42" s="84">
        <v>328</v>
      </c>
      <c r="L42" s="156">
        <v>82</v>
      </c>
      <c r="M42" s="156">
        <v>82</v>
      </c>
      <c r="N42" s="93">
        <v>164</v>
      </c>
      <c r="O42" s="93">
        <v>164</v>
      </c>
      <c r="P42" s="90">
        <f t="shared" si="1"/>
        <v>1</v>
      </c>
      <c r="Q42" s="132">
        <f>O42</f>
        <v>164</v>
      </c>
      <c r="R42" s="90">
        <f t="shared" ref="R42:R76" si="6">Q42/K42</f>
        <v>0.5</v>
      </c>
      <c r="S42" s="18">
        <v>246</v>
      </c>
      <c r="T42" s="99">
        <f>Q42+62</f>
        <v>226</v>
      </c>
      <c r="U42" s="90">
        <f t="shared" ref="U42:U49" si="7">T42/K42</f>
        <v>0.68902439024390238</v>
      </c>
      <c r="V42" s="119" t="s">
        <v>447</v>
      </c>
      <c r="W42" s="19">
        <v>328</v>
      </c>
      <c r="X42" s="129" t="s">
        <v>385</v>
      </c>
    </row>
    <row r="43" spans="1:25" s="20" customFormat="1" ht="120" customHeight="1" x14ac:dyDescent="0.3">
      <c r="A43" s="182"/>
      <c r="B43" s="164"/>
      <c r="C43" s="164"/>
      <c r="D43" s="164">
        <v>2</v>
      </c>
      <c r="E43" s="166" t="s">
        <v>318</v>
      </c>
      <c r="F43" s="164">
        <v>2</v>
      </c>
      <c r="G43" s="164" t="s">
        <v>319</v>
      </c>
      <c r="H43" s="159" t="s">
        <v>42</v>
      </c>
      <c r="I43" s="156" t="s">
        <v>6</v>
      </c>
      <c r="J43" s="156" t="s">
        <v>260</v>
      </c>
      <c r="K43" s="84">
        <v>4</v>
      </c>
      <c r="L43" s="156">
        <v>1</v>
      </c>
      <c r="M43" s="156">
        <v>1</v>
      </c>
      <c r="N43" s="93">
        <v>2</v>
      </c>
      <c r="O43" s="93">
        <v>2</v>
      </c>
      <c r="P43" s="90">
        <f t="shared" si="1"/>
        <v>1</v>
      </c>
      <c r="Q43" s="132">
        <f>O43</f>
        <v>2</v>
      </c>
      <c r="R43" s="90">
        <f t="shared" si="6"/>
        <v>0.5</v>
      </c>
      <c r="S43" s="18">
        <v>3</v>
      </c>
      <c r="T43" s="99">
        <f>Q43+1</f>
        <v>3</v>
      </c>
      <c r="U43" s="90">
        <f t="shared" si="7"/>
        <v>0.75</v>
      </c>
      <c r="V43" s="119" t="s">
        <v>413</v>
      </c>
      <c r="W43" s="19">
        <v>4</v>
      </c>
      <c r="X43" s="129" t="s">
        <v>385</v>
      </c>
    </row>
    <row r="44" spans="1:25" s="20" customFormat="1" ht="120" customHeight="1" x14ac:dyDescent="0.3">
      <c r="A44" s="182"/>
      <c r="B44" s="164"/>
      <c r="C44" s="164"/>
      <c r="D44" s="164"/>
      <c r="E44" s="166"/>
      <c r="F44" s="164"/>
      <c r="G44" s="164"/>
      <c r="H44" s="159" t="s">
        <v>380</v>
      </c>
      <c r="I44" s="156" t="s">
        <v>6</v>
      </c>
      <c r="J44" s="54">
        <v>300</v>
      </c>
      <c r="K44" s="85">
        <v>1301</v>
      </c>
      <c r="L44" s="156">
        <v>100</v>
      </c>
      <c r="M44" s="156">
        <v>100</v>
      </c>
      <c r="N44" s="93">
        <v>240</v>
      </c>
      <c r="O44" s="93">
        <v>268</v>
      </c>
      <c r="P44" s="90">
        <f t="shared" si="1"/>
        <v>1.1166666666666667</v>
      </c>
      <c r="Q44" s="132">
        <f>O44</f>
        <v>268</v>
      </c>
      <c r="R44" s="90">
        <f t="shared" si="6"/>
        <v>0.20599538816295157</v>
      </c>
      <c r="S44" s="18">
        <v>742</v>
      </c>
      <c r="T44" s="99">
        <f>Q44+195</f>
        <v>463</v>
      </c>
      <c r="U44" s="90">
        <f t="shared" si="7"/>
        <v>0.35588009223674094</v>
      </c>
      <c r="V44" s="119" t="s">
        <v>414</v>
      </c>
      <c r="W44" s="19">
        <v>1301</v>
      </c>
      <c r="X44" s="129" t="s">
        <v>385</v>
      </c>
    </row>
    <row r="45" spans="1:25" s="20" customFormat="1" ht="120" customHeight="1" x14ac:dyDescent="0.3">
      <c r="A45" s="182">
        <v>6</v>
      </c>
      <c r="B45" s="164" t="s">
        <v>323</v>
      </c>
      <c r="C45" s="164" t="s">
        <v>294</v>
      </c>
      <c r="D45" s="164">
        <v>1</v>
      </c>
      <c r="E45" s="165" t="s">
        <v>44</v>
      </c>
      <c r="F45" s="164">
        <v>1</v>
      </c>
      <c r="G45" s="164" t="s">
        <v>294</v>
      </c>
      <c r="H45" s="159" t="s">
        <v>45</v>
      </c>
      <c r="I45" s="53" t="s">
        <v>5</v>
      </c>
      <c r="J45" s="156">
        <v>10</v>
      </c>
      <c r="K45" s="84">
        <v>14</v>
      </c>
      <c r="L45" s="156">
        <v>11</v>
      </c>
      <c r="M45" s="156">
        <v>11</v>
      </c>
      <c r="N45" s="93">
        <v>12</v>
      </c>
      <c r="O45" s="93">
        <v>12</v>
      </c>
      <c r="P45" s="90">
        <f t="shared" si="1"/>
        <v>1</v>
      </c>
      <c r="Q45" s="132">
        <f>O45</f>
        <v>12</v>
      </c>
      <c r="R45" s="90">
        <f t="shared" si="6"/>
        <v>0.8571428571428571</v>
      </c>
      <c r="S45" s="18">
        <v>13</v>
      </c>
      <c r="T45" s="99">
        <v>12</v>
      </c>
      <c r="U45" s="90">
        <f t="shared" si="7"/>
        <v>0.8571428571428571</v>
      </c>
      <c r="V45" s="119" t="s">
        <v>454</v>
      </c>
      <c r="W45" s="19">
        <v>14</v>
      </c>
      <c r="X45" s="129" t="s">
        <v>382</v>
      </c>
    </row>
    <row r="46" spans="1:25" s="20" customFormat="1" ht="120" customHeight="1" x14ac:dyDescent="0.3">
      <c r="A46" s="182"/>
      <c r="B46" s="164"/>
      <c r="C46" s="164"/>
      <c r="D46" s="164"/>
      <c r="E46" s="165"/>
      <c r="F46" s="164"/>
      <c r="G46" s="164"/>
      <c r="H46" s="159" t="s">
        <v>46</v>
      </c>
      <c r="I46" s="53" t="s">
        <v>5</v>
      </c>
      <c r="J46" s="156" t="s">
        <v>259</v>
      </c>
      <c r="K46" s="84">
        <v>200</v>
      </c>
      <c r="L46" s="156">
        <v>21</v>
      </c>
      <c r="M46" s="156">
        <v>21</v>
      </c>
      <c r="N46" s="93">
        <v>57</v>
      </c>
      <c r="O46" s="93">
        <v>57</v>
      </c>
      <c r="P46" s="90">
        <f t="shared" si="1"/>
        <v>1</v>
      </c>
      <c r="Q46" s="132">
        <f>O46+M46</f>
        <v>78</v>
      </c>
      <c r="R46" s="90">
        <f t="shared" si="6"/>
        <v>0.39</v>
      </c>
      <c r="S46" s="18">
        <v>73</v>
      </c>
      <c r="T46" s="99">
        <v>128</v>
      </c>
      <c r="U46" s="90">
        <f t="shared" si="7"/>
        <v>0.64</v>
      </c>
      <c r="V46" s="119" t="s">
        <v>473</v>
      </c>
      <c r="W46" s="19">
        <v>49</v>
      </c>
      <c r="X46" s="129" t="s">
        <v>382</v>
      </c>
    </row>
    <row r="47" spans="1:25" s="20" customFormat="1" ht="120" customHeight="1" x14ac:dyDescent="0.3">
      <c r="A47" s="182"/>
      <c r="B47" s="164"/>
      <c r="C47" s="164"/>
      <c r="D47" s="164">
        <v>2</v>
      </c>
      <c r="E47" s="165" t="s">
        <v>47</v>
      </c>
      <c r="F47" s="164">
        <v>2</v>
      </c>
      <c r="G47" s="164" t="s">
        <v>324</v>
      </c>
      <c r="H47" s="159" t="s">
        <v>325</v>
      </c>
      <c r="I47" s="53" t="s">
        <v>5</v>
      </c>
      <c r="J47" s="156">
        <v>5</v>
      </c>
      <c r="K47" s="84">
        <v>8</v>
      </c>
      <c r="L47" s="156">
        <v>6</v>
      </c>
      <c r="M47" s="156">
        <v>6</v>
      </c>
      <c r="N47" s="93">
        <v>6</v>
      </c>
      <c r="O47" s="93">
        <v>6</v>
      </c>
      <c r="P47" s="90">
        <f t="shared" si="1"/>
        <v>1</v>
      </c>
      <c r="Q47" s="132">
        <f>O47</f>
        <v>6</v>
      </c>
      <c r="R47" s="90">
        <f t="shared" si="6"/>
        <v>0.75</v>
      </c>
      <c r="S47" s="18">
        <v>7</v>
      </c>
      <c r="T47" s="99">
        <f>Q47+2</f>
        <v>8</v>
      </c>
      <c r="U47" s="90">
        <f t="shared" si="7"/>
        <v>1</v>
      </c>
      <c r="V47" s="119" t="s">
        <v>423</v>
      </c>
      <c r="W47" s="19">
        <v>8</v>
      </c>
      <c r="X47" s="129" t="s">
        <v>382</v>
      </c>
    </row>
    <row r="48" spans="1:25" s="20" customFormat="1" ht="120" customHeight="1" x14ac:dyDescent="0.3">
      <c r="A48" s="182"/>
      <c r="B48" s="164"/>
      <c r="C48" s="164"/>
      <c r="D48" s="164"/>
      <c r="E48" s="165"/>
      <c r="F48" s="164"/>
      <c r="G48" s="164"/>
      <c r="H48" s="159" t="s">
        <v>48</v>
      </c>
      <c r="I48" s="53" t="s">
        <v>5</v>
      </c>
      <c r="J48" s="156">
        <v>1141</v>
      </c>
      <c r="K48" s="84">
        <v>1161</v>
      </c>
      <c r="L48" s="156">
        <v>1145</v>
      </c>
      <c r="M48" s="156">
        <v>1145</v>
      </c>
      <c r="N48" s="93">
        <v>1152</v>
      </c>
      <c r="O48" s="93">
        <v>1153</v>
      </c>
      <c r="P48" s="90">
        <f t="shared" si="1"/>
        <v>1.0008680555555556</v>
      </c>
      <c r="Q48" s="132">
        <f>O48</f>
        <v>1153</v>
      </c>
      <c r="R48" s="90">
        <f t="shared" si="6"/>
        <v>0.99310938845822572</v>
      </c>
      <c r="S48" s="18">
        <v>1159</v>
      </c>
      <c r="T48" s="99">
        <f>Q48+5</f>
        <v>1158</v>
      </c>
      <c r="U48" s="90">
        <f t="shared" si="7"/>
        <v>0.99741602067183466</v>
      </c>
      <c r="V48" s="119" t="s">
        <v>474</v>
      </c>
      <c r="W48" s="19">
        <v>1161</v>
      </c>
      <c r="X48" s="129" t="s">
        <v>382</v>
      </c>
    </row>
    <row r="49" spans="1:24" s="20" customFormat="1" ht="120" customHeight="1" x14ac:dyDescent="0.3">
      <c r="A49" s="182"/>
      <c r="B49" s="164"/>
      <c r="C49" s="164"/>
      <c r="D49" s="164"/>
      <c r="E49" s="165"/>
      <c r="F49" s="164"/>
      <c r="G49" s="164"/>
      <c r="H49" s="159" t="s">
        <v>326</v>
      </c>
      <c r="I49" s="156" t="s">
        <v>6</v>
      </c>
      <c r="J49" s="156">
        <v>2</v>
      </c>
      <c r="K49" s="84">
        <v>5</v>
      </c>
      <c r="L49" s="156">
        <v>2</v>
      </c>
      <c r="M49" s="156">
        <v>2</v>
      </c>
      <c r="N49" s="93">
        <v>2</v>
      </c>
      <c r="O49" s="93">
        <v>4</v>
      </c>
      <c r="P49" s="90">
        <f t="shared" si="1"/>
        <v>2</v>
      </c>
      <c r="Q49" s="132">
        <f>O49</f>
        <v>4</v>
      </c>
      <c r="R49" s="90">
        <f t="shared" si="6"/>
        <v>0.8</v>
      </c>
      <c r="S49" s="18">
        <v>6</v>
      </c>
      <c r="T49" s="99">
        <v>6</v>
      </c>
      <c r="U49" s="90">
        <f t="shared" si="7"/>
        <v>1.2</v>
      </c>
      <c r="V49" s="119" t="s">
        <v>455</v>
      </c>
      <c r="W49" s="19">
        <v>5</v>
      </c>
      <c r="X49" s="129" t="s">
        <v>382</v>
      </c>
    </row>
    <row r="50" spans="1:24" s="20" customFormat="1" ht="120" customHeight="1" x14ac:dyDescent="0.3">
      <c r="A50" s="182"/>
      <c r="B50" s="164"/>
      <c r="C50" s="164"/>
      <c r="D50" s="186">
        <v>3</v>
      </c>
      <c r="E50" s="165" t="s">
        <v>96</v>
      </c>
      <c r="F50" s="186">
        <v>3</v>
      </c>
      <c r="G50" s="164" t="s">
        <v>278</v>
      </c>
      <c r="H50" s="159" t="s">
        <v>375</v>
      </c>
      <c r="I50" s="156" t="s">
        <v>12</v>
      </c>
      <c r="J50" s="156" t="s">
        <v>279</v>
      </c>
      <c r="K50" s="81">
        <v>1</v>
      </c>
      <c r="L50" s="49">
        <v>1</v>
      </c>
      <c r="M50" s="49">
        <v>1</v>
      </c>
      <c r="N50" s="97">
        <v>1</v>
      </c>
      <c r="O50" s="97">
        <v>1</v>
      </c>
      <c r="P50" s="90">
        <f t="shared" si="1"/>
        <v>1</v>
      </c>
      <c r="Q50" s="90">
        <f>O50</f>
        <v>1</v>
      </c>
      <c r="R50" s="90">
        <f t="shared" si="6"/>
        <v>1</v>
      </c>
      <c r="S50" s="21">
        <v>1</v>
      </c>
      <c r="T50" s="99" t="s">
        <v>259</v>
      </c>
      <c r="U50" s="90" t="s">
        <v>259</v>
      </c>
      <c r="V50" s="119" t="s">
        <v>383</v>
      </c>
      <c r="W50" s="29">
        <v>1</v>
      </c>
      <c r="X50" s="129" t="s">
        <v>385</v>
      </c>
    </row>
    <row r="51" spans="1:24" s="20" customFormat="1" ht="120" customHeight="1" x14ac:dyDescent="0.3">
      <c r="A51" s="182"/>
      <c r="B51" s="164"/>
      <c r="C51" s="164"/>
      <c r="D51" s="186"/>
      <c r="E51" s="165"/>
      <c r="F51" s="186"/>
      <c r="G51" s="164"/>
      <c r="H51" s="159" t="s">
        <v>328</v>
      </c>
      <c r="I51" s="156" t="s">
        <v>6</v>
      </c>
      <c r="J51" s="156" t="s">
        <v>260</v>
      </c>
      <c r="K51" s="85">
        <v>3200000</v>
      </c>
      <c r="L51" s="54">
        <v>800000</v>
      </c>
      <c r="M51" s="54">
        <v>800000</v>
      </c>
      <c r="N51" s="99">
        <v>800000</v>
      </c>
      <c r="O51" s="99">
        <v>800000</v>
      </c>
      <c r="P51" s="90">
        <f t="shared" si="1"/>
        <v>1</v>
      </c>
      <c r="Q51" s="99">
        <f>O51+M51</f>
        <v>1600000</v>
      </c>
      <c r="R51" s="90">
        <f t="shared" si="6"/>
        <v>0.5</v>
      </c>
      <c r="S51" s="26">
        <v>800000</v>
      </c>
      <c r="T51" s="99">
        <f>Q51+428841</f>
        <v>2028841</v>
      </c>
      <c r="U51" s="90">
        <f t="shared" ref="U51:U76" si="8">T51/K51</f>
        <v>0.63401281249999997</v>
      </c>
      <c r="V51" s="119" t="s">
        <v>415</v>
      </c>
      <c r="W51" s="31">
        <v>800000</v>
      </c>
      <c r="X51" s="129" t="s">
        <v>385</v>
      </c>
    </row>
    <row r="52" spans="1:24" s="20" customFormat="1" ht="120" customHeight="1" x14ac:dyDescent="0.3">
      <c r="A52" s="182"/>
      <c r="B52" s="164"/>
      <c r="C52" s="164"/>
      <c r="D52" s="164">
        <v>4</v>
      </c>
      <c r="E52" s="165" t="s">
        <v>91</v>
      </c>
      <c r="F52" s="164">
        <v>4</v>
      </c>
      <c r="G52" s="164" t="s">
        <v>294</v>
      </c>
      <c r="H52" s="159" t="s">
        <v>330</v>
      </c>
      <c r="I52" s="156" t="s">
        <v>5</v>
      </c>
      <c r="J52" s="156">
        <v>53</v>
      </c>
      <c r="K52" s="84">
        <v>65</v>
      </c>
      <c r="L52" s="156">
        <v>55</v>
      </c>
      <c r="M52" s="156">
        <v>55</v>
      </c>
      <c r="N52" s="93">
        <v>57</v>
      </c>
      <c r="O52" s="93">
        <v>57</v>
      </c>
      <c r="P52" s="90">
        <f t="shared" si="1"/>
        <v>1</v>
      </c>
      <c r="Q52" s="132">
        <f t="shared" ref="Q52:Q58" si="9">O52</f>
        <v>57</v>
      </c>
      <c r="R52" s="90">
        <f t="shared" si="6"/>
        <v>0.87692307692307692</v>
      </c>
      <c r="S52" s="18">
        <v>62</v>
      </c>
      <c r="T52" s="99">
        <v>59</v>
      </c>
      <c r="U52" s="90">
        <f t="shared" si="8"/>
        <v>0.90769230769230769</v>
      </c>
      <c r="V52" s="119" t="s">
        <v>424</v>
      </c>
      <c r="W52" s="19">
        <v>65</v>
      </c>
      <c r="X52" s="129" t="s">
        <v>382</v>
      </c>
    </row>
    <row r="53" spans="1:24" s="20" customFormat="1" ht="120" customHeight="1" x14ac:dyDescent="0.3">
      <c r="A53" s="182"/>
      <c r="B53" s="164"/>
      <c r="C53" s="164"/>
      <c r="D53" s="164"/>
      <c r="E53" s="165"/>
      <c r="F53" s="164"/>
      <c r="G53" s="164"/>
      <c r="H53" s="159" t="s">
        <v>331</v>
      </c>
      <c r="I53" s="156" t="s">
        <v>5</v>
      </c>
      <c r="J53" s="156">
        <v>61</v>
      </c>
      <c r="K53" s="84">
        <v>73</v>
      </c>
      <c r="L53" s="156">
        <v>67</v>
      </c>
      <c r="M53" s="156">
        <v>67</v>
      </c>
      <c r="N53" s="93">
        <v>68</v>
      </c>
      <c r="O53" s="93">
        <v>68</v>
      </c>
      <c r="P53" s="90">
        <f t="shared" si="1"/>
        <v>1</v>
      </c>
      <c r="Q53" s="132">
        <f t="shared" si="9"/>
        <v>68</v>
      </c>
      <c r="R53" s="90">
        <f t="shared" si="6"/>
        <v>0.93150684931506844</v>
      </c>
      <c r="S53" s="18">
        <v>71</v>
      </c>
      <c r="T53" s="99">
        <v>69</v>
      </c>
      <c r="U53" s="90">
        <f t="shared" si="8"/>
        <v>0.9452054794520548</v>
      </c>
      <c r="V53" s="119" t="s">
        <v>456</v>
      </c>
      <c r="W53" s="19">
        <v>73</v>
      </c>
      <c r="X53" s="129" t="s">
        <v>382</v>
      </c>
    </row>
    <row r="54" spans="1:24" s="20" customFormat="1" ht="120" customHeight="1" x14ac:dyDescent="0.3">
      <c r="A54" s="182"/>
      <c r="B54" s="164"/>
      <c r="C54" s="164"/>
      <c r="D54" s="156">
        <v>5</v>
      </c>
      <c r="E54" s="159" t="s">
        <v>332</v>
      </c>
      <c r="F54" s="156">
        <v>5</v>
      </c>
      <c r="G54" s="156" t="s">
        <v>316</v>
      </c>
      <c r="H54" s="159" t="s">
        <v>49</v>
      </c>
      <c r="I54" s="156" t="s">
        <v>142</v>
      </c>
      <c r="J54" s="156" t="s">
        <v>317</v>
      </c>
      <c r="K54" s="84">
        <v>48</v>
      </c>
      <c r="L54" s="57">
        <v>12</v>
      </c>
      <c r="M54" s="57">
        <v>12</v>
      </c>
      <c r="N54" s="101">
        <v>24</v>
      </c>
      <c r="O54" s="101">
        <v>24</v>
      </c>
      <c r="P54" s="90">
        <f t="shared" si="1"/>
        <v>1</v>
      </c>
      <c r="Q54" s="101">
        <f t="shared" si="9"/>
        <v>24</v>
      </c>
      <c r="R54" s="90">
        <f t="shared" si="6"/>
        <v>0.5</v>
      </c>
      <c r="S54" s="34">
        <v>36</v>
      </c>
      <c r="T54" s="99">
        <f>Q54+9</f>
        <v>33</v>
      </c>
      <c r="U54" s="90">
        <f t="shared" si="8"/>
        <v>0.6875</v>
      </c>
      <c r="V54" s="119" t="s">
        <v>457</v>
      </c>
      <c r="W54" s="35">
        <v>48</v>
      </c>
      <c r="X54" s="129" t="s">
        <v>385</v>
      </c>
    </row>
    <row r="55" spans="1:24" s="20" customFormat="1" ht="120" customHeight="1" x14ac:dyDescent="0.3">
      <c r="A55" s="182">
        <v>7</v>
      </c>
      <c r="B55" s="164" t="s">
        <v>333</v>
      </c>
      <c r="C55" s="164" t="s">
        <v>334</v>
      </c>
      <c r="D55" s="164">
        <v>1</v>
      </c>
      <c r="E55" s="165" t="s">
        <v>335</v>
      </c>
      <c r="F55" s="164">
        <v>1</v>
      </c>
      <c r="G55" s="164" t="s">
        <v>336</v>
      </c>
      <c r="H55" s="159" t="s">
        <v>337</v>
      </c>
      <c r="I55" s="156" t="s">
        <v>148</v>
      </c>
      <c r="J55" s="54">
        <v>2050</v>
      </c>
      <c r="K55" s="85">
        <v>12294</v>
      </c>
      <c r="L55" s="54">
        <v>4350</v>
      </c>
      <c r="M55" s="54">
        <v>4350</v>
      </c>
      <c r="N55" s="99">
        <v>6870</v>
      </c>
      <c r="O55" s="99">
        <v>6870</v>
      </c>
      <c r="P55" s="90">
        <f t="shared" si="1"/>
        <v>1</v>
      </c>
      <c r="Q55" s="101">
        <f t="shared" si="9"/>
        <v>6870</v>
      </c>
      <c r="R55" s="90">
        <f t="shared" si="6"/>
        <v>0.55880917520741824</v>
      </c>
      <c r="S55" s="26">
        <v>9516</v>
      </c>
      <c r="T55" s="99">
        <v>10305</v>
      </c>
      <c r="U55" s="90">
        <f t="shared" si="8"/>
        <v>0.83821376281112736</v>
      </c>
      <c r="V55" s="119" t="s">
        <v>442</v>
      </c>
      <c r="W55" s="31">
        <v>12294</v>
      </c>
      <c r="X55" s="129" t="s">
        <v>382</v>
      </c>
    </row>
    <row r="56" spans="1:24" s="20" customFormat="1" ht="120" customHeight="1" x14ac:dyDescent="0.3">
      <c r="A56" s="182"/>
      <c r="B56" s="164"/>
      <c r="C56" s="164"/>
      <c r="D56" s="164"/>
      <c r="E56" s="165"/>
      <c r="F56" s="164"/>
      <c r="G56" s="164"/>
      <c r="H56" s="159" t="s">
        <v>339</v>
      </c>
      <c r="I56" s="156" t="s">
        <v>148</v>
      </c>
      <c r="J56" s="54" t="s">
        <v>260</v>
      </c>
      <c r="K56" s="83">
        <v>0.2</v>
      </c>
      <c r="L56" s="52">
        <v>0.2</v>
      </c>
      <c r="M56" s="52">
        <v>0.2</v>
      </c>
      <c r="N56" s="94">
        <v>0.02</v>
      </c>
      <c r="O56" s="94">
        <v>0.02</v>
      </c>
      <c r="P56" s="90">
        <f t="shared" si="1"/>
        <v>1</v>
      </c>
      <c r="Q56" s="90">
        <f t="shared" si="9"/>
        <v>0.02</v>
      </c>
      <c r="R56" s="90">
        <f t="shared" si="6"/>
        <v>9.9999999999999992E-2</v>
      </c>
      <c r="S56" s="22">
        <v>0.2</v>
      </c>
      <c r="T56" s="137">
        <v>0.2</v>
      </c>
      <c r="U56" s="90">
        <f t="shared" si="8"/>
        <v>1</v>
      </c>
      <c r="V56" s="120" t="s">
        <v>443</v>
      </c>
      <c r="W56" s="23">
        <v>0.2</v>
      </c>
      <c r="X56" s="129" t="s">
        <v>385</v>
      </c>
    </row>
    <row r="57" spans="1:24" s="20" customFormat="1" ht="120" customHeight="1" x14ac:dyDescent="0.3">
      <c r="A57" s="182"/>
      <c r="B57" s="164"/>
      <c r="C57" s="164"/>
      <c r="D57" s="164"/>
      <c r="E57" s="165"/>
      <c r="F57" s="164"/>
      <c r="G57" s="164"/>
      <c r="H57" s="159" t="s">
        <v>52</v>
      </c>
      <c r="I57" s="156" t="s">
        <v>149</v>
      </c>
      <c r="J57" s="156">
        <v>871</v>
      </c>
      <c r="K57" s="85">
        <v>5500</v>
      </c>
      <c r="L57" s="54">
        <v>1945</v>
      </c>
      <c r="M57" s="54">
        <v>1801</v>
      </c>
      <c r="N57" s="99">
        <v>3073</v>
      </c>
      <c r="O57" s="99">
        <v>2947</v>
      </c>
      <c r="P57" s="90">
        <f t="shared" si="1"/>
        <v>0.95899772209567202</v>
      </c>
      <c r="Q57" s="99">
        <f t="shared" si="9"/>
        <v>2947</v>
      </c>
      <c r="R57" s="90">
        <f t="shared" si="6"/>
        <v>0.53581818181818186</v>
      </c>
      <c r="S57" s="26">
        <v>4257</v>
      </c>
      <c r="T57" s="99">
        <v>4365</v>
      </c>
      <c r="U57" s="90">
        <f t="shared" si="8"/>
        <v>0.79363636363636358</v>
      </c>
      <c r="V57" s="119" t="s">
        <v>445</v>
      </c>
      <c r="W57" s="31">
        <v>5500</v>
      </c>
      <c r="X57" s="129" t="s">
        <v>382</v>
      </c>
    </row>
    <row r="58" spans="1:24" s="20" customFormat="1" ht="120" customHeight="1" x14ac:dyDescent="0.3">
      <c r="A58" s="182"/>
      <c r="B58" s="164"/>
      <c r="C58" s="164"/>
      <c r="D58" s="164"/>
      <c r="E58" s="165"/>
      <c r="F58" s="164"/>
      <c r="G58" s="164"/>
      <c r="H58" s="159" t="s">
        <v>342</v>
      </c>
      <c r="I58" s="156" t="s">
        <v>149</v>
      </c>
      <c r="J58" s="156" t="s">
        <v>279</v>
      </c>
      <c r="K58" s="82">
        <v>100</v>
      </c>
      <c r="L58" s="51">
        <v>100</v>
      </c>
      <c r="M58" s="51">
        <v>102</v>
      </c>
      <c r="N58" s="82">
        <v>100</v>
      </c>
      <c r="O58" s="82">
        <v>88</v>
      </c>
      <c r="P58" s="90">
        <f t="shared" si="1"/>
        <v>0.88</v>
      </c>
      <c r="Q58" s="82">
        <f t="shared" si="9"/>
        <v>88</v>
      </c>
      <c r="R58" s="90">
        <f t="shared" si="6"/>
        <v>0.88</v>
      </c>
      <c r="S58" s="51">
        <v>100</v>
      </c>
      <c r="T58" s="99">
        <v>0</v>
      </c>
      <c r="U58" s="90">
        <f t="shared" si="8"/>
        <v>0</v>
      </c>
      <c r="V58" s="117" t="s">
        <v>444</v>
      </c>
      <c r="W58" s="65">
        <v>100</v>
      </c>
      <c r="X58" s="129" t="s">
        <v>385</v>
      </c>
    </row>
    <row r="59" spans="1:24" s="20" customFormat="1" ht="120" customHeight="1" x14ac:dyDescent="0.3">
      <c r="A59" s="182"/>
      <c r="B59" s="164"/>
      <c r="C59" s="164"/>
      <c r="D59" s="164">
        <v>2</v>
      </c>
      <c r="E59" s="165" t="s">
        <v>53</v>
      </c>
      <c r="F59" s="164">
        <v>2</v>
      </c>
      <c r="G59" s="164" t="s">
        <v>281</v>
      </c>
      <c r="H59" s="159" t="s">
        <v>54</v>
      </c>
      <c r="I59" s="156" t="s">
        <v>5</v>
      </c>
      <c r="J59" s="156" t="s">
        <v>259</v>
      </c>
      <c r="K59" s="84">
        <v>1</v>
      </c>
      <c r="L59" s="156">
        <v>1</v>
      </c>
      <c r="M59" s="156">
        <v>1</v>
      </c>
      <c r="N59" s="93" t="s">
        <v>260</v>
      </c>
      <c r="O59" s="93" t="s">
        <v>259</v>
      </c>
      <c r="P59" s="90" t="s">
        <v>259</v>
      </c>
      <c r="Q59" s="102">
        <v>1</v>
      </c>
      <c r="R59" s="90">
        <f t="shared" si="6"/>
        <v>1</v>
      </c>
      <c r="S59" s="18" t="s">
        <v>260</v>
      </c>
      <c r="T59" s="99">
        <f>M59</f>
        <v>1</v>
      </c>
      <c r="U59" s="90">
        <f t="shared" si="8"/>
        <v>1</v>
      </c>
      <c r="V59" s="119" t="s">
        <v>389</v>
      </c>
      <c r="W59" s="19" t="s">
        <v>260</v>
      </c>
      <c r="X59" s="129" t="s">
        <v>385</v>
      </c>
    </row>
    <row r="60" spans="1:24" s="20" customFormat="1" ht="120" customHeight="1" x14ac:dyDescent="0.3">
      <c r="A60" s="182"/>
      <c r="B60" s="164"/>
      <c r="C60" s="164"/>
      <c r="D60" s="164"/>
      <c r="E60" s="165"/>
      <c r="F60" s="164"/>
      <c r="G60" s="164"/>
      <c r="H60" s="159" t="s">
        <v>55</v>
      </c>
      <c r="I60" s="156" t="s">
        <v>5</v>
      </c>
      <c r="J60" s="156" t="s">
        <v>259</v>
      </c>
      <c r="K60" s="87">
        <v>4</v>
      </c>
      <c r="L60" s="58">
        <v>1</v>
      </c>
      <c r="M60" s="58">
        <v>1</v>
      </c>
      <c r="N60" s="102">
        <v>2</v>
      </c>
      <c r="O60" s="102">
        <v>1</v>
      </c>
      <c r="P60" s="90">
        <f t="shared" si="1"/>
        <v>0.5</v>
      </c>
      <c r="Q60" s="102">
        <f>O60+M60</f>
        <v>2</v>
      </c>
      <c r="R60" s="90">
        <f t="shared" si="6"/>
        <v>0.5</v>
      </c>
      <c r="S60" s="36">
        <v>3</v>
      </c>
      <c r="T60" s="99">
        <f>Q60+2</f>
        <v>4</v>
      </c>
      <c r="U60" s="90">
        <f t="shared" si="8"/>
        <v>1</v>
      </c>
      <c r="V60" s="119" t="s">
        <v>475</v>
      </c>
      <c r="W60" s="37">
        <v>4</v>
      </c>
      <c r="X60" s="129" t="s">
        <v>385</v>
      </c>
    </row>
    <row r="61" spans="1:24" s="20" customFormat="1" ht="120" customHeight="1" x14ac:dyDescent="0.3">
      <c r="A61" s="182"/>
      <c r="B61" s="164"/>
      <c r="C61" s="164"/>
      <c r="D61" s="164"/>
      <c r="E61" s="165"/>
      <c r="F61" s="164"/>
      <c r="G61" s="164"/>
      <c r="H61" s="159" t="s">
        <v>344</v>
      </c>
      <c r="I61" s="156" t="s">
        <v>3</v>
      </c>
      <c r="J61" s="160" t="s">
        <v>260</v>
      </c>
      <c r="K61" s="88">
        <v>330</v>
      </c>
      <c r="L61" s="58">
        <v>60</v>
      </c>
      <c r="M61" s="58">
        <v>60</v>
      </c>
      <c r="N61" s="102">
        <v>60</v>
      </c>
      <c r="O61" s="102">
        <v>60</v>
      </c>
      <c r="P61" s="90">
        <f t="shared" si="1"/>
        <v>1</v>
      </c>
      <c r="Q61" s="102">
        <f>O61</f>
        <v>60</v>
      </c>
      <c r="R61" s="90">
        <f t="shared" si="6"/>
        <v>0.18181818181818182</v>
      </c>
      <c r="S61" s="36">
        <v>180</v>
      </c>
      <c r="T61" s="99">
        <v>257</v>
      </c>
      <c r="U61" s="90">
        <f t="shared" si="8"/>
        <v>0.77878787878787881</v>
      </c>
      <c r="V61" s="200" t="s">
        <v>433</v>
      </c>
      <c r="W61" s="37">
        <v>330</v>
      </c>
      <c r="X61" s="129" t="s">
        <v>385</v>
      </c>
    </row>
    <row r="62" spans="1:24" s="20" customFormat="1" ht="120" customHeight="1" x14ac:dyDescent="0.3">
      <c r="A62" s="182"/>
      <c r="B62" s="164"/>
      <c r="C62" s="164"/>
      <c r="D62" s="164"/>
      <c r="E62" s="165"/>
      <c r="F62" s="164"/>
      <c r="G62" s="164"/>
      <c r="H62" s="59" t="s">
        <v>381</v>
      </c>
      <c r="I62" s="156" t="s">
        <v>3</v>
      </c>
      <c r="J62" s="156" t="s">
        <v>260</v>
      </c>
      <c r="K62" s="87">
        <v>1200</v>
      </c>
      <c r="L62" s="58">
        <v>50</v>
      </c>
      <c r="M62" s="58">
        <v>373</v>
      </c>
      <c r="N62" s="102">
        <v>650</v>
      </c>
      <c r="O62" s="102">
        <v>876</v>
      </c>
      <c r="P62" s="90">
        <f t="shared" si="1"/>
        <v>1.3476923076923077</v>
      </c>
      <c r="Q62" s="102">
        <f>O62</f>
        <v>876</v>
      </c>
      <c r="R62" s="90">
        <f t="shared" si="6"/>
        <v>0.73</v>
      </c>
      <c r="S62" s="36">
        <v>950</v>
      </c>
      <c r="T62" s="99">
        <v>1303</v>
      </c>
      <c r="U62" s="90">
        <f t="shared" si="8"/>
        <v>1.0858333333333334</v>
      </c>
      <c r="V62" s="200" t="s">
        <v>434</v>
      </c>
      <c r="W62" s="37">
        <v>1200</v>
      </c>
      <c r="X62" s="129" t="s">
        <v>385</v>
      </c>
    </row>
    <row r="63" spans="1:24" s="20" customFormat="1" ht="120" customHeight="1" x14ac:dyDescent="0.3">
      <c r="A63" s="182"/>
      <c r="B63" s="164"/>
      <c r="C63" s="164"/>
      <c r="D63" s="164">
        <v>3</v>
      </c>
      <c r="E63" s="165" t="s">
        <v>346</v>
      </c>
      <c r="F63" s="164">
        <v>3</v>
      </c>
      <c r="G63" s="164" t="s">
        <v>347</v>
      </c>
      <c r="H63" s="159" t="s">
        <v>348</v>
      </c>
      <c r="I63" s="156" t="s">
        <v>133</v>
      </c>
      <c r="J63" s="156" t="s">
        <v>259</v>
      </c>
      <c r="K63" s="84">
        <v>600</v>
      </c>
      <c r="L63" s="156">
        <v>150</v>
      </c>
      <c r="M63" s="156">
        <v>150</v>
      </c>
      <c r="N63" s="93">
        <v>150</v>
      </c>
      <c r="O63" s="93">
        <v>148</v>
      </c>
      <c r="P63" s="90">
        <f t="shared" si="1"/>
        <v>0.98666666666666669</v>
      </c>
      <c r="Q63" s="132">
        <f>O63+M63</f>
        <v>298</v>
      </c>
      <c r="R63" s="90">
        <f t="shared" si="6"/>
        <v>0.49666666666666665</v>
      </c>
      <c r="S63" s="18">
        <v>150</v>
      </c>
      <c r="T63" s="99">
        <v>450</v>
      </c>
      <c r="U63" s="90">
        <f t="shared" si="8"/>
        <v>0.75</v>
      </c>
      <c r="V63" s="119" t="s">
        <v>408</v>
      </c>
      <c r="W63" s="19">
        <v>150</v>
      </c>
      <c r="X63" s="129" t="s">
        <v>382</v>
      </c>
    </row>
    <row r="64" spans="1:24" s="20" customFormat="1" ht="120" customHeight="1" x14ac:dyDescent="0.3">
      <c r="A64" s="182"/>
      <c r="B64" s="164"/>
      <c r="C64" s="164"/>
      <c r="D64" s="164"/>
      <c r="E64" s="165"/>
      <c r="F64" s="164"/>
      <c r="G64" s="164"/>
      <c r="H64" s="159" t="s">
        <v>349</v>
      </c>
      <c r="I64" s="156" t="s">
        <v>142</v>
      </c>
      <c r="J64" s="156" t="s">
        <v>259</v>
      </c>
      <c r="K64" s="84">
        <v>32</v>
      </c>
      <c r="L64" s="156">
        <v>8</v>
      </c>
      <c r="M64" s="156">
        <v>8</v>
      </c>
      <c r="N64" s="93">
        <v>9</v>
      </c>
      <c r="O64" s="93">
        <v>9</v>
      </c>
      <c r="P64" s="90">
        <f t="shared" si="1"/>
        <v>1</v>
      </c>
      <c r="Q64" s="132">
        <f>O64+M64</f>
        <v>17</v>
      </c>
      <c r="R64" s="90">
        <f t="shared" si="6"/>
        <v>0.53125</v>
      </c>
      <c r="S64" s="18">
        <v>9</v>
      </c>
      <c r="T64" s="99">
        <v>25</v>
      </c>
      <c r="U64" s="90">
        <f t="shared" si="8"/>
        <v>0.78125</v>
      </c>
      <c r="V64" s="119" t="s">
        <v>448</v>
      </c>
      <c r="W64" s="19">
        <v>6</v>
      </c>
      <c r="X64" s="129" t="s">
        <v>382</v>
      </c>
    </row>
    <row r="65" spans="1:24" s="20" customFormat="1" ht="120" customHeight="1" x14ac:dyDescent="0.3">
      <c r="A65" s="182">
        <v>8</v>
      </c>
      <c r="B65" s="164" t="s">
        <v>350</v>
      </c>
      <c r="C65" s="166" t="s">
        <v>351</v>
      </c>
      <c r="D65" s="164">
        <v>1</v>
      </c>
      <c r="E65" s="165" t="s">
        <v>58</v>
      </c>
      <c r="F65" s="164">
        <v>1</v>
      </c>
      <c r="G65" s="164" t="s">
        <v>352</v>
      </c>
      <c r="H65" s="159" t="s">
        <v>59</v>
      </c>
      <c r="I65" s="156" t="s">
        <v>157</v>
      </c>
      <c r="J65" s="60">
        <v>0.90600000000000003</v>
      </c>
      <c r="K65" s="89">
        <v>0.91500000000000004</v>
      </c>
      <c r="L65" s="61">
        <v>0.90800000000000003</v>
      </c>
      <c r="M65" s="61">
        <v>0.96</v>
      </c>
      <c r="N65" s="103">
        <v>0.91</v>
      </c>
      <c r="O65" s="103">
        <v>0.95799999999999996</v>
      </c>
      <c r="P65" s="90">
        <f t="shared" si="1"/>
        <v>1.0527472527472526</v>
      </c>
      <c r="Q65" s="90">
        <f t="shared" ref="Q65:Q76" si="10">O65</f>
        <v>0.95799999999999996</v>
      </c>
      <c r="R65" s="90">
        <f t="shared" si="6"/>
        <v>1.0469945355191257</v>
      </c>
      <c r="S65" s="38">
        <v>0.91300000000000003</v>
      </c>
      <c r="T65" s="137">
        <v>0.45</v>
      </c>
      <c r="U65" s="90">
        <f t="shared" si="8"/>
        <v>0.49180327868852458</v>
      </c>
      <c r="V65" s="119" t="s">
        <v>436</v>
      </c>
      <c r="W65" s="39">
        <v>0.91500000000000004</v>
      </c>
      <c r="X65" s="129" t="s">
        <v>385</v>
      </c>
    </row>
    <row r="66" spans="1:24" s="20" customFormat="1" ht="120" customHeight="1" x14ac:dyDescent="0.3">
      <c r="A66" s="182"/>
      <c r="B66" s="164"/>
      <c r="C66" s="166"/>
      <c r="D66" s="164"/>
      <c r="E66" s="165"/>
      <c r="F66" s="164"/>
      <c r="G66" s="164"/>
      <c r="H66" s="158" t="s">
        <v>354</v>
      </c>
      <c r="I66" s="156" t="s">
        <v>60</v>
      </c>
      <c r="J66" s="156" t="s">
        <v>279</v>
      </c>
      <c r="K66" s="81">
        <v>1</v>
      </c>
      <c r="L66" s="49">
        <v>1</v>
      </c>
      <c r="M66" s="49">
        <v>1</v>
      </c>
      <c r="N66" s="97">
        <v>1</v>
      </c>
      <c r="O66" s="97">
        <v>1</v>
      </c>
      <c r="P66" s="90">
        <f t="shared" si="1"/>
        <v>1</v>
      </c>
      <c r="Q66" s="90">
        <f t="shared" si="10"/>
        <v>1</v>
      </c>
      <c r="R66" s="90">
        <f t="shared" si="6"/>
        <v>1</v>
      </c>
      <c r="S66" s="21">
        <v>1</v>
      </c>
      <c r="T66" s="137">
        <v>0.75</v>
      </c>
      <c r="U66" s="90">
        <f t="shared" si="8"/>
        <v>0.75</v>
      </c>
      <c r="V66" s="119" t="s">
        <v>449</v>
      </c>
      <c r="W66" s="29">
        <v>1</v>
      </c>
      <c r="X66" s="129" t="s">
        <v>385</v>
      </c>
    </row>
    <row r="67" spans="1:24" s="20" customFormat="1" ht="120" customHeight="1" x14ac:dyDescent="0.3">
      <c r="A67" s="182"/>
      <c r="B67" s="164"/>
      <c r="C67" s="166"/>
      <c r="D67" s="164"/>
      <c r="E67" s="165"/>
      <c r="F67" s="164"/>
      <c r="G67" s="164"/>
      <c r="H67" s="159" t="s">
        <v>61</v>
      </c>
      <c r="I67" s="156" t="s">
        <v>99</v>
      </c>
      <c r="J67" s="49">
        <v>0.1</v>
      </c>
      <c r="K67" s="81">
        <v>0.1</v>
      </c>
      <c r="L67" s="49">
        <v>0.1</v>
      </c>
      <c r="M67" s="49">
        <v>0.09</v>
      </c>
      <c r="N67" s="97">
        <v>0.1</v>
      </c>
      <c r="O67" s="97">
        <v>0.67</v>
      </c>
      <c r="P67" s="90">
        <f t="shared" si="1"/>
        <v>6.7</v>
      </c>
      <c r="Q67" s="90">
        <f t="shared" si="10"/>
        <v>0.67</v>
      </c>
      <c r="R67" s="90">
        <f t="shared" si="6"/>
        <v>6.7</v>
      </c>
      <c r="S67" s="21">
        <v>0.1</v>
      </c>
      <c r="T67" s="137">
        <v>2.5000000000000001E-2</v>
      </c>
      <c r="U67" s="90">
        <f t="shared" si="8"/>
        <v>0.25</v>
      </c>
      <c r="V67" s="119" t="s">
        <v>458</v>
      </c>
      <c r="W67" s="29">
        <v>0.1</v>
      </c>
      <c r="X67" s="129" t="s">
        <v>385</v>
      </c>
    </row>
    <row r="68" spans="1:24" s="20" customFormat="1" ht="120" customHeight="1" x14ac:dyDescent="0.3">
      <c r="A68" s="182"/>
      <c r="B68" s="164"/>
      <c r="C68" s="166"/>
      <c r="D68" s="156">
        <v>2</v>
      </c>
      <c r="E68" s="159" t="s">
        <v>62</v>
      </c>
      <c r="F68" s="156">
        <v>2</v>
      </c>
      <c r="G68" s="156" t="s">
        <v>60</v>
      </c>
      <c r="H68" s="159" t="s">
        <v>355</v>
      </c>
      <c r="I68" s="156" t="s">
        <v>60</v>
      </c>
      <c r="J68" s="52" t="s">
        <v>259</v>
      </c>
      <c r="K68" s="81">
        <v>1</v>
      </c>
      <c r="L68" s="49">
        <v>0.43</v>
      </c>
      <c r="M68" s="49">
        <v>0.43</v>
      </c>
      <c r="N68" s="97">
        <v>0.6</v>
      </c>
      <c r="O68" s="97">
        <v>0.83</v>
      </c>
      <c r="P68" s="90">
        <f t="shared" si="1"/>
        <v>1.3833333333333333</v>
      </c>
      <c r="Q68" s="90">
        <f t="shared" si="10"/>
        <v>0.83</v>
      </c>
      <c r="R68" s="90">
        <f t="shared" si="6"/>
        <v>0.83</v>
      </c>
      <c r="S68" s="21">
        <v>0.8</v>
      </c>
      <c r="T68" s="137">
        <v>0.87</v>
      </c>
      <c r="U68" s="90">
        <f t="shared" si="8"/>
        <v>0.87</v>
      </c>
      <c r="V68" s="119" t="s">
        <v>476</v>
      </c>
      <c r="W68" s="29">
        <v>1</v>
      </c>
      <c r="X68" s="129" t="s">
        <v>385</v>
      </c>
    </row>
    <row r="69" spans="1:24" s="20" customFormat="1" ht="120" customHeight="1" x14ac:dyDescent="0.3">
      <c r="A69" s="182"/>
      <c r="B69" s="164"/>
      <c r="C69" s="166"/>
      <c r="D69" s="156">
        <v>3</v>
      </c>
      <c r="E69" s="159" t="s">
        <v>63</v>
      </c>
      <c r="F69" s="156">
        <v>3</v>
      </c>
      <c r="G69" s="156" t="s">
        <v>60</v>
      </c>
      <c r="H69" s="159" t="s">
        <v>64</v>
      </c>
      <c r="I69" s="156" t="s">
        <v>60</v>
      </c>
      <c r="J69" s="156" t="s">
        <v>317</v>
      </c>
      <c r="K69" s="81">
        <v>1</v>
      </c>
      <c r="L69" s="49">
        <v>0.6</v>
      </c>
      <c r="M69" s="49">
        <v>0.6</v>
      </c>
      <c r="N69" s="97">
        <v>0.75</v>
      </c>
      <c r="O69" s="97">
        <v>0.85</v>
      </c>
      <c r="P69" s="90">
        <f t="shared" si="1"/>
        <v>1.1333333333333333</v>
      </c>
      <c r="Q69" s="90">
        <f t="shared" si="10"/>
        <v>0.85</v>
      </c>
      <c r="R69" s="90">
        <f t="shared" si="6"/>
        <v>0.85</v>
      </c>
      <c r="S69" s="21">
        <v>0.9</v>
      </c>
      <c r="T69" s="137">
        <v>0.90210000000000001</v>
      </c>
      <c r="U69" s="90">
        <f t="shared" si="8"/>
        <v>0.90210000000000001</v>
      </c>
      <c r="V69" s="119" t="s">
        <v>450</v>
      </c>
      <c r="W69" s="29">
        <v>1</v>
      </c>
      <c r="X69" s="129" t="s">
        <v>385</v>
      </c>
    </row>
    <row r="70" spans="1:24" s="20" customFormat="1" ht="120" customHeight="1" x14ac:dyDescent="0.3">
      <c r="A70" s="182"/>
      <c r="B70" s="164"/>
      <c r="C70" s="166"/>
      <c r="D70" s="156">
        <v>4</v>
      </c>
      <c r="E70" s="159" t="s">
        <v>357</v>
      </c>
      <c r="F70" s="156">
        <v>4</v>
      </c>
      <c r="G70" s="156" t="s">
        <v>66</v>
      </c>
      <c r="H70" s="159" t="s">
        <v>67</v>
      </c>
      <c r="I70" s="156" t="s">
        <v>66</v>
      </c>
      <c r="J70" s="156" t="s">
        <v>279</v>
      </c>
      <c r="K70" s="81">
        <v>1</v>
      </c>
      <c r="L70" s="49">
        <v>1</v>
      </c>
      <c r="M70" s="49">
        <v>0.99</v>
      </c>
      <c r="N70" s="97">
        <v>1</v>
      </c>
      <c r="O70" s="97">
        <v>1</v>
      </c>
      <c r="P70" s="90">
        <f t="shared" si="1"/>
        <v>1</v>
      </c>
      <c r="Q70" s="90">
        <f t="shared" si="10"/>
        <v>1</v>
      </c>
      <c r="R70" s="90">
        <f t="shared" si="6"/>
        <v>1</v>
      </c>
      <c r="S70" s="21">
        <v>1</v>
      </c>
      <c r="T70" s="137">
        <v>0.75039999999999996</v>
      </c>
      <c r="U70" s="90">
        <f t="shared" si="8"/>
        <v>0.75039999999999996</v>
      </c>
      <c r="V70" s="119" t="s">
        <v>452</v>
      </c>
      <c r="W70" s="29">
        <v>1</v>
      </c>
      <c r="X70" s="129" t="s">
        <v>385</v>
      </c>
    </row>
    <row r="71" spans="1:24" s="20" customFormat="1" ht="120" customHeight="1" x14ac:dyDescent="0.3">
      <c r="A71" s="182"/>
      <c r="B71" s="164"/>
      <c r="C71" s="166"/>
      <c r="D71" s="156">
        <v>5</v>
      </c>
      <c r="E71" s="159" t="s">
        <v>68</v>
      </c>
      <c r="F71" s="156">
        <v>5</v>
      </c>
      <c r="G71" s="156" t="s">
        <v>358</v>
      </c>
      <c r="H71" s="159" t="s">
        <v>359</v>
      </c>
      <c r="I71" s="158" t="s">
        <v>60</v>
      </c>
      <c r="J71" s="156" t="s">
        <v>259</v>
      </c>
      <c r="K71" s="90">
        <v>1</v>
      </c>
      <c r="L71" s="50">
        <v>1</v>
      </c>
      <c r="M71" s="50">
        <v>1</v>
      </c>
      <c r="N71" s="90">
        <v>1</v>
      </c>
      <c r="O71" s="90">
        <v>1</v>
      </c>
      <c r="P71" s="90">
        <f t="shared" ref="P71:P76" si="11">O71/N71</f>
        <v>1</v>
      </c>
      <c r="Q71" s="90">
        <f t="shared" si="10"/>
        <v>1</v>
      </c>
      <c r="R71" s="90">
        <f t="shared" si="6"/>
        <v>1</v>
      </c>
      <c r="S71" s="50">
        <v>1</v>
      </c>
      <c r="T71" s="137">
        <v>0.66</v>
      </c>
      <c r="U71" s="90">
        <f t="shared" si="8"/>
        <v>0.66</v>
      </c>
      <c r="V71" s="118" t="s">
        <v>451</v>
      </c>
      <c r="W71" s="62">
        <v>1</v>
      </c>
      <c r="X71" s="129" t="s">
        <v>385</v>
      </c>
    </row>
    <row r="72" spans="1:24" s="20" customFormat="1" ht="120" customHeight="1" x14ac:dyDescent="0.3">
      <c r="A72" s="182"/>
      <c r="B72" s="164"/>
      <c r="C72" s="166"/>
      <c r="D72" s="164">
        <v>6</v>
      </c>
      <c r="E72" s="165" t="s">
        <v>69</v>
      </c>
      <c r="F72" s="164">
        <v>6</v>
      </c>
      <c r="G72" s="164" t="s">
        <v>361</v>
      </c>
      <c r="H72" s="159" t="s">
        <v>362</v>
      </c>
      <c r="I72" s="156" t="s">
        <v>155</v>
      </c>
      <c r="J72" s="156" t="s">
        <v>322</v>
      </c>
      <c r="K72" s="81">
        <v>0.9</v>
      </c>
      <c r="L72" s="49">
        <v>0.9</v>
      </c>
      <c r="M72" s="49">
        <v>0.94</v>
      </c>
      <c r="N72" s="97">
        <v>0.9</v>
      </c>
      <c r="O72" s="97">
        <v>1</v>
      </c>
      <c r="P72" s="90">
        <f t="shared" si="11"/>
        <v>1.1111111111111112</v>
      </c>
      <c r="Q72" s="90">
        <f t="shared" si="10"/>
        <v>1</v>
      </c>
      <c r="R72" s="90">
        <f t="shared" si="6"/>
        <v>1.1111111111111112</v>
      </c>
      <c r="S72" s="21">
        <v>0.9</v>
      </c>
      <c r="T72" s="137">
        <v>1.07</v>
      </c>
      <c r="U72" s="90">
        <f t="shared" si="8"/>
        <v>1.1888888888888889</v>
      </c>
      <c r="V72" s="119" t="s">
        <v>437</v>
      </c>
      <c r="W72" s="29">
        <v>0.9</v>
      </c>
      <c r="X72" s="129" t="s">
        <v>385</v>
      </c>
    </row>
    <row r="73" spans="1:24" s="20" customFormat="1" ht="120" customHeight="1" x14ac:dyDescent="0.3">
      <c r="A73" s="182"/>
      <c r="B73" s="164"/>
      <c r="C73" s="166"/>
      <c r="D73" s="164"/>
      <c r="E73" s="165"/>
      <c r="F73" s="164"/>
      <c r="G73" s="164"/>
      <c r="H73" s="159" t="s">
        <v>70</v>
      </c>
      <c r="I73" s="156" t="s">
        <v>155</v>
      </c>
      <c r="J73" s="156" t="s">
        <v>260</v>
      </c>
      <c r="K73" s="81">
        <v>0.8</v>
      </c>
      <c r="L73" s="52">
        <v>0.8</v>
      </c>
      <c r="M73" s="52">
        <v>0.94</v>
      </c>
      <c r="N73" s="94">
        <v>0.8</v>
      </c>
      <c r="O73" s="94">
        <v>0.96</v>
      </c>
      <c r="P73" s="90">
        <f t="shared" si="11"/>
        <v>1.2</v>
      </c>
      <c r="Q73" s="90">
        <f t="shared" si="10"/>
        <v>0.96</v>
      </c>
      <c r="R73" s="90">
        <f t="shared" si="6"/>
        <v>1.2</v>
      </c>
      <c r="S73" s="22">
        <v>0.8</v>
      </c>
      <c r="T73" s="137">
        <v>0.96</v>
      </c>
      <c r="U73" s="90">
        <f t="shared" si="8"/>
        <v>1.2</v>
      </c>
      <c r="V73" s="120" t="s">
        <v>438</v>
      </c>
      <c r="W73" s="23">
        <v>0.8</v>
      </c>
      <c r="X73" s="129" t="s">
        <v>385</v>
      </c>
    </row>
    <row r="74" spans="1:24" s="20" customFormat="1" ht="120" customHeight="1" x14ac:dyDescent="0.3">
      <c r="A74" s="182"/>
      <c r="B74" s="164"/>
      <c r="C74" s="166"/>
      <c r="D74" s="156">
        <v>7</v>
      </c>
      <c r="E74" s="159" t="s">
        <v>363</v>
      </c>
      <c r="F74" s="156">
        <v>7</v>
      </c>
      <c r="G74" s="156" t="s">
        <v>364</v>
      </c>
      <c r="H74" s="159" t="s">
        <v>71</v>
      </c>
      <c r="I74" s="158" t="s">
        <v>153</v>
      </c>
      <c r="J74" s="49">
        <v>0.9</v>
      </c>
      <c r="K74" s="81">
        <v>0.96</v>
      </c>
      <c r="L74" s="124">
        <v>0.91</v>
      </c>
      <c r="M74" s="124">
        <v>0.91</v>
      </c>
      <c r="N74" s="125">
        <v>0.92</v>
      </c>
      <c r="O74" s="125">
        <v>0.92</v>
      </c>
      <c r="P74" s="90">
        <f t="shared" si="11"/>
        <v>1</v>
      </c>
      <c r="Q74" s="90">
        <f t="shared" si="10"/>
        <v>0.92</v>
      </c>
      <c r="R74" s="90">
        <f t="shared" si="6"/>
        <v>0.95833333333333337</v>
      </c>
      <c r="S74" s="126">
        <v>0.94</v>
      </c>
      <c r="T74" s="137">
        <v>0.94</v>
      </c>
      <c r="U74" s="90">
        <f t="shared" si="8"/>
        <v>0.97916666666666663</v>
      </c>
      <c r="V74" s="200" t="s">
        <v>460</v>
      </c>
      <c r="W74" s="127">
        <v>0.96</v>
      </c>
      <c r="X74" s="129" t="s">
        <v>385</v>
      </c>
    </row>
    <row r="75" spans="1:24" s="20" customFormat="1" ht="120" customHeight="1" x14ac:dyDescent="0.3">
      <c r="A75" s="182"/>
      <c r="B75" s="164"/>
      <c r="C75" s="166"/>
      <c r="D75" s="156">
        <v>8</v>
      </c>
      <c r="E75" s="159" t="s">
        <v>72</v>
      </c>
      <c r="F75" s="156">
        <v>8</v>
      </c>
      <c r="G75" s="156" t="s">
        <v>366</v>
      </c>
      <c r="H75" s="159" t="s">
        <v>73</v>
      </c>
      <c r="I75" s="156" t="s">
        <v>154</v>
      </c>
      <c r="J75" s="156" t="s">
        <v>260</v>
      </c>
      <c r="K75" s="84">
        <v>7</v>
      </c>
      <c r="L75" s="156">
        <v>2</v>
      </c>
      <c r="M75" s="156">
        <v>2</v>
      </c>
      <c r="N75" s="93">
        <v>4</v>
      </c>
      <c r="O75" s="93">
        <v>4</v>
      </c>
      <c r="P75" s="90">
        <f t="shared" si="11"/>
        <v>1</v>
      </c>
      <c r="Q75" s="132">
        <f t="shared" si="10"/>
        <v>4</v>
      </c>
      <c r="R75" s="90">
        <f t="shared" si="6"/>
        <v>0.5714285714285714</v>
      </c>
      <c r="S75" s="18">
        <v>6</v>
      </c>
      <c r="T75" s="99">
        <v>5</v>
      </c>
      <c r="U75" s="90">
        <f t="shared" si="8"/>
        <v>0.7142857142857143</v>
      </c>
      <c r="V75" s="119" t="s">
        <v>459</v>
      </c>
      <c r="W75" s="19">
        <v>7</v>
      </c>
      <c r="X75" s="129" t="s">
        <v>385</v>
      </c>
    </row>
    <row r="76" spans="1:24" s="20" customFormat="1" ht="120" customHeight="1" thickBot="1" x14ac:dyDescent="0.35">
      <c r="A76" s="190"/>
      <c r="B76" s="191"/>
      <c r="C76" s="192"/>
      <c r="D76" s="157">
        <v>9</v>
      </c>
      <c r="E76" s="161" t="s">
        <v>74</v>
      </c>
      <c r="F76" s="157">
        <v>9</v>
      </c>
      <c r="G76" s="157" t="s">
        <v>1</v>
      </c>
      <c r="H76" s="161" t="s">
        <v>75</v>
      </c>
      <c r="I76" s="157" t="s">
        <v>1</v>
      </c>
      <c r="J76" s="64">
        <v>0.75</v>
      </c>
      <c r="K76" s="91">
        <v>0.85</v>
      </c>
      <c r="L76" s="71">
        <v>0.78</v>
      </c>
      <c r="M76" s="71">
        <v>0.89659999999999995</v>
      </c>
      <c r="N76" s="104">
        <v>0.8</v>
      </c>
      <c r="O76" s="104">
        <v>0.88</v>
      </c>
      <c r="P76" s="138">
        <f t="shared" si="11"/>
        <v>1.0999999999999999</v>
      </c>
      <c r="Q76" s="138">
        <f t="shared" si="10"/>
        <v>0.88</v>
      </c>
      <c r="R76" s="138">
        <f t="shared" si="6"/>
        <v>1.0352941176470589</v>
      </c>
      <c r="S76" s="40">
        <v>0.83</v>
      </c>
      <c r="T76" s="145">
        <v>1</v>
      </c>
      <c r="U76" s="138">
        <f t="shared" si="8"/>
        <v>1.1764705882352942</v>
      </c>
      <c r="V76" s="201" t="s">
        <v>467</v>
      </c>
      <c r="W76" s="41">
        <v>0.85</v>
      </c>
      <c r="X76" s="129" t="s">
        <v>385</v>
      </c>
    </row>
    <row r="77" spans="1:24" ht="17.399999999999999" x14ac:dyDescent="0.25">
      <c r="P77" s="133"/>
      <c r="Q77" s="150"/>
      <c r="R77" s="151"/>
      <c r="S77" s="152"/>
      <c r="T77" s="133"/>
      <c r="U77" s="151"/>
      <c r="V77" s="153"/>
    </row>
    <row r="78" spans="1:24" ht="17.399999999999999" x14ac:dyDescent="0.25">
      <c r="A78" s="123" t="s">
        <v>390</v>
      </c>
      <c r="Q78" s="152"/>
      <c r="R78" s="134"/>
      <c r="S78" s="152"/>
      <c r="T78" s="134"/>
      <c r="U78" s="134"/>
      <c r="V78" s="153"/>
    </row>
    <row r="79" spans="1:24" x14ac:dyDescent="0.25">
      <c r="Q79" s="152"/>
      <c r="R79" s="152"/>
      <c r="S79" s="152"/>
      <c r="T79" s="152"/>
      <c r="U79" s="152"/>
      <c r="V79" s="153"/>
    </row>
    <row r="80" spans="1:24" x14ac:dyDescent="0.25">
      <c r="Q80" s="152"/>
      <c r="R80" s="152"/>
      <c r="S80" s="152"/>
      <c r="T80" s="152"/>
      <c r="U80" s="152"/>
      <c r="V80" s="153"/>
    </row>
    <row r="82" spans="15:16" ht="15" thickBot="1" x14ac:dyDescent="0.3"/>
    <row r="83" spans="15:16" x14ac:dyDescent="0.25">
      <c r="O83" s="197" t="s">
        <v>400</v>
      </c>
      <c r="P83" s="198"/>
    </row>
    <row r="84" spans="15:16" x14ac:dyDescent="0.25">
      <c r="O84" s="146" t="s">
        <v>391</v>
      </c>
      <c r="P84" s="147">
        <f>AVERAGE(U5:U12)</f>
        <v>0.92643809523809517</v>
      </c>
    </row>
    <row r="85" spans="15:16" x14ac:dyDescent="0.25">
      <c r="O85" s="146" t="s">
        <v>392</v>
      </c>
      <c r="P85" s="147">
        <f>AVERAGE(U13:U21)</f>
        <v>0.97441344969784305</v>
      </c>
    </row>
    <row r="86" spans="15:16" x14ac:dyDescent="0.25">
      <c r="O86" s="146" t="s">
        <v>393</v>
      </c>
      <c r="P86" s="147">
        <f>AVERAGE(U22:U36)</f>
        <v>0.95883466766913228</v>
      </c>
    </row>
    <row r="87" spans="15:16" x14ac:dyDescent="0.25">
      <c r="O87" s="146" t="s">
        <v>394</v>
      </c>
      <c r="P87" s="147">
        <f>AVERAGE(U37:U39)</f>
        <v>0.79248871948333333</v>
      </c>
    </row>
    <row r="88" spans="15:16" x14ac:dyDescent="0.25">
      <c r="O88" s="146" t="s">
        <v>395</v>
      </c>
      <c r="P88" s="147">
        <f>AVERAGE(U40:U44)</f>
        <v>0.64609454167279234</v>
      </c>
    </row>
    <row r="89" spans="15:16" x14ac:dyDescent="0.25">
      <c r="O89" s="146" t="s">
        <v>396</v>
      </c>
      <c r="P89" s="147">
        <f>AVERAGE(U45:U54)</f>
        <v>0.87432994193989488</v>
      </c>
    </row>
    <row r="90" spans="15:16" x14ac:dyDescent="0.25">
      <c r="O90" s="146" t="s">
        <v>397</v>
      </c>
      <c r="P90" s="147">
        <f>AVERAGE(U55:U64)</f>
        <v>0.8027721338568703</v>
      </c>
    </row>
    <row r="91" spans="15:16" x14ac:dyDescent="0.25">
      <c r="O91" s="146" t="s">
        <v>398</v>
      </c>
      <c r="P91" s="147">
        <f>AVERAGE(U65:U76)</f>
        <v>0.82775959473042393</v>
      </c>
    </row>
    <row r="92" spans="15:16" ht="15" thickBot="1" x14ac:dyDescent="0.3">
      <c r="O92" s="148" t="s">
        <v>399</v>
      </c>
      <c r="P92" s="149" t="e">
        <f>#REF!</f>
        <v>#REF!</v>
      </c>
    </row>
  </sheetData>
  <autoFilter ref="A4:AB78" xr:uid="{A20A82E7-32A5-44A7-8C4A-27A970CA5759}"/>
  <mergeCells count="105">
    <mergeCell ref="A65:A76"/>
    <mergeCell ref="B65:B76"/>
    <mergeCell ref="C65:C76"/>
    <mergeCell ref="D65:D67"/>
    <mergeCell ref="E65:E67"/>
    <mergeCell ref="F65:F67"/>
    <mergeCell ref="D47:D49"/>
    <mergeCell ref="E47:E49"/>
    <mergeCell ref="F47:F49"/>
    <mergeCell ref="A55:A64"/>
    <mergeCell ref="B55:B64"/>
    <mergeCell ref="C55:C64"/>
    <mergeCell ref="D55:D58"/>
    <mergeCell ref="E55:E58"/>
    <mergeCell ref="F55:F58"/>
    <mergeCell ref="D63:D64"/>
    <mergeCell ref="E63:E64"/>
    <mergeCell ref="F63:F64"/>
    <mergeCell ref="G63:G64"/>
    <mergeCell ref="O83:P83"/>
    <mergeCell ref="F1:W1"/>
    <mergeCell ref="G65:G67"/>
    <mergeCell ref="D72:D73"/>
    <mergeCell ref="E72:E73"/>
    <mergeCell ref="F72:F73"/>
    <mergeCell ref="G72:G73"/>
    <mergeCell ref="G47:G49"/>
    <mergeCell ref="G45:G46"/>
    <mergeCell ref="D50:D51"/>
    <mergeCell ref="E50:E51"/>
    <mergeCell ref="F50:F51"/>
    <mergeCell ref="G55:G58"/>
    <mergeCell ref="D59:D62"/>
    <mergeCell ref="E59:E62"/>
    <mergeCell ref="F59:F62"/>
    <mergeCell ref="G59:G62"/>
    <mergeCell ref="A13:A21"/>
    <mergeCell ref="B13:B21"/>
    <mergeCell ref="G40:G42"/>
    <mergeCell ref="D43:D44"/>
    <mergeCell ref="E43:E44"/>
    <mergeCell ref="F43:F44"/>
    <mergeCell ref="G43:G44"/>
    <mergeCell ref="A45:A54"/>
    <mergeCell ref="B45:B54"/>
    <mergeCell ref="C45:C54"/>
    <mergeCell ref="D45:D46"/>
    <mergeCell ref="E45:E46"/>
    <mergeCell ref="A40:A44"/>
    <mergeCell ref="B40:B44"/>
    <mergeCell ref="C40:C44"/>
    <mergeCell ref="D40:D42"/>
    <mergeCell ref="E40:E42"/>
    <mergeCell ref="F40:F42"/>
    <mergeCell ref="G50:G51"/>
    <mergeCell ref="D52:D53"/>
    <mergeCell ref="E52:E53"/>
    <mergeCell ref="F52:F53"/>
    <mergeCell ref="G52:G53"/>
    <mergeCell ref="F45:F46"/>
    <mergeCell ref="A37:A39"/>
    <mergeCell ref="B37:B39"/>
    <mergeCell ref="C37:C39"/>
    <mergeCell ref="D38:D39"/>
    <mergeCell ref="E38:E39"/>
    <mergeCell ref="F38:F39"/>
    <mergeCell ref="G22:G26"/>
    <mergeCell ref="D27:D32"/>
    <mergeCell ref="E27:E32"/>
    <mergeCell ref="F27:F32"/>
    <mergeCell ref="G27:G32"/>
    <mergeCell ref="D34:D36"/>
    <mergeCell ref="E34:E36"/>
    <mergeCell ref="F34:F36"/>
    <mergeCell ref="G34:G36"/>
    <mergeCell ref="A22:A36"/>
    <mergeCell ref="B22:B36"/>
    <mergeCell ref="C22:C36"/>
    <mergeCell ref="D22:D26"/>
    <mergeCell ref="E22:E26"/>
    <mergeCell ref="F22:F26"/>
    <mergeCell ref="C13:C21"/>
    <mergeCell ref="D13:D15"/>
    <mergeCell ref="E13:E15"/>
    <mergeCell ref="F13:F15"/>
    <mergeCell ref="G13:G15"/>
    <mergeCell ref="A1:E3"/>
    <mergeCell ref="A5:A12"/>
    <mergeCell ref="B5:B12"/>
    <mergeCell ref="C5:C12"/>
    <mergeCell ref="D5:D7"/>
    <mergeCell ref="E5:E7"/>
    <mergeCell ref="F5:F7"/>
    <mergeCell ref="G5:G7"/>
    <mergeCell ref="D8:D11"/>
    <mergeCell ref="D16:D18"/>
    <mergeCell ref="E16:E18"/>
    <mergeCell ref="F16:F18"/>
    <mergeCell ref="G16:G18"/>
    <mergeCell ref="D19:D20"/>
    <mergeCell ref="E19:E20"/>
    <mergeCell ref="F19:F20"/>
    <mergeCell ref="E8:E11"/>
    <mergeCell ref="F8:F11"/>
    <mergeCell ref="G8:G11"/>
  </mergeCells>
  <phoneticPr fontId="22" type="noConversion"/>
  <printOptions horizontalCentered="1"/>
  <pageMargins left="7.874015748031496E-2" right="7.874015748031496E-2" top="0.39370078740157483" bottom="0.19685039370078741" header="0" footer="3.937007874015748E-2"/>
  <pageSetup paperSize="5" scale="38" fitToHeight="0" orientation="landscape" r:id="rId1"/>
  <headerFooter>
    <oddFooter>&amp;R&amp;P</oddFooter>
  </headerFooter>
  <rowBreaks count="1" manualBreakCount="1">
    <brk id="3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H7EN5MXTHQNV-1281-14</_dlc_DocId>
    <_dlc_DocIdUrl xmlns="ae9388c0-b1e2-40ea-b6a8-c51c7913cbd2">
      <Url>https://www.mincultura.gov.co/ministerio/oficinas-y-grupos/oficina%20asesora%20de%20planeacion/planeacion%20estrategica/_layouts/15/DocIdRedir.aspx?ID=H7EN5MXTHQNV-1281-14</Url>
      <Description>H7EN5MXTHQNV-1281-14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396BFD7EC1CE5547B8931E9CE398562B" ma:contentTypeVersion="2" ma:contentTypeDescription="Crear nuevo documento." ma:contentTypeScope="" ma:versionID="11413830d4d82d9e9a70dff001ac5cc8">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A2B0A4-BB74-426F-B44F-5F6399A6DAE9}"/>
</file>

<file path=customXml/itemProps2.xml><?xml version="1.0" encoding="utf-8"?>
<ds:datastoreItem xmlns:ds="http://schemas.openxmlformats.org/officeDocument/2006/customXml" ds:itemID="{125EDB62-306D-445E-A5D2-6EF7A420C614}"/>
</file>

<file path=customXml/itemProps3.xml><?xml version="1.0" encoding="utf-8"?>
<ds:datastoreItem xmlns:ds="http://schemas.openxmlformats.org/officeDocument/2006/customXml" ds:itemID="{913BEF97-49B6-4944-860D-1D33FE5F24D1}"/>
</file>

<file path=customXml/itemProps4.xml><?xml version="1.0" encoding="utf-8"?>
<ds:datastoreItem xmlns:ds="http://schemas.openxmlformats.org/officeDocument/2006/customXml" ds:itemID="{F2010651-3F23-4FB4-8DFF-4614EFC0BA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PEI_2019</vt:lpstr>
      <vt:lpstr>Tbla</vt:lpstr>
      <vt:lpstr>Plan_Estrategico_Institucio_(0)</vt:lpstr>
      <vt:lpstr>PEI SEPTIEMBRE 2021</vt:lpstr>
      <vt:lpstr>'PEI SEPTIEMBRE 2021'!Área_de_impresión</vt:lpstr>
      <vt:lpstr>'Plan_Estrategico_Institucio_(0)'!Área_de_impresión</vt:lpstr>
      <vt:lpstr>'PEI SEPTIEMBRE 2021'!Títulos_a_imprimir</vt:lpstr>
      <vt:lpstr>'Plan_Estrategico_Institucio_(0)'!Títulos_a_imprimir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ESTRATÉGICO INSTITUCIONAL 2019-2022 - SEPTIEMBRE 2021</dc:title>
  <dc:creator>Hernando Gracia Jimenez</dc:creator>
  <cp:lastModifiedBy>Maria Juliana Zamora Nieto</cp:lastModifiedBy>
  <cp:lastPrinted>2020-10-27T17:22:42Z</cp:lastPrinted>
  <dcterms:created xsi:type="dcterms:W3CDTF">2019-10-09T19:55:58Z</dcterms:created>
  <dcterms:modified xsi:type="dcterms:W3CDTF">2021-12-15T20:04:44Z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0x010100396BFD7EC1CE5547B8931E9CE398562B</vt:lpwstr>
  </property>
  <property fmtid="{D5CDD505-2E9C-101B-9397-08002B2CF9AE}" pid="3" name="_dlc_DocIdItemGuid">
    <vt:lpwstr>7abd1529-7665-4fb7-8075-48ed01fa7c60</vt:lpwstr>
  </property>
</Properties>
</file>