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Mzamora\Documents\SEGUIMIENTOS PEI Y PA\2021\"/>
    </mc:Choice>
  </mc:AlternateContent>
  <xr:revisionPtr revIDLastSave="0" documentId="13_ncr:1_{E3617F8F-794B-4108-9D2E-6B1428058B25}" xr6:coauthVersionLast="45" xr6:coauthVersionMax="47" xr10:uidLastSave="{00000000-0000-0000-0000-000000000000}"/>
  <bookViews>
    <workbookView xWindow="-120" yWindow="-120" windowWidth="29040" windowHeight="15840" tabRatio="940" firstSheet="3" activeTab="3" xr2:uid="{00000000-000D-0000-FFFF-FFFF00000000}"/>
  </bookViews>
  <sheets>
    <sheet name="PEI_2019" sheetId="8" state="hidden" r:id="rId1"/>
    <sheet name="Tbla" sheetId="10" state="hidden" r:id="rId2"/>
    <sheet name="Plan_Estrategico_Institucio_(0)" sheetId="11" state="hidden" r:id="rId3"/>
    <sheet name="PEI ABRIL 2021" sheetId="24" r:id="rId4"/>
  </sheets>
  <definedNames>
    <definedName name="_xlnm._FilterDatabase" localSheetId="3" hidden="1">'PEI ABRIL 2021'!$A$4:$AB$78</definedName>
    <definedName name="_xlnm._FilterDatabase" localSheetId="2" hidden="1">'Plan_Estrategico_Institucio_(0)'!$A$4:$W$77</definedName>
    <definedName name="_xlnm.Print_Area" localSheetId="3">'PEI ABRIL 2021'!$A$1:$X$78</definedName>
    <definedName name="_xlnm.Print_Area" localSheetId="2">'Plan_Estrategico_Institucio_(0)'!$A$1:$R$83</definedName>
    <definedName name="kronos_MCSIG_PPP" localSheetId="0" hidden="1">PEI_2019!$A$1:$L$77</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3">'PEI ABRIL 2021'!$4:$4</definedName>
    <definedName name="_xlnm.Print_Titles" localSheetId="2">'Plan_Estrategico_Institucio_(0)'!$4:$4</definedName>
  </definedNames>
  <calcPr calcId="191029"/>
  <pivotCaches>
    <pivotCache cacheId="7"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 i="24" l="1"/>
  <c r="P7" i="24"/>
  <c r="P9" i="24"/>
  <c r="P10" i="24"/>
  <c r="P11" i="24"/>
  <c r="P12" i="24"/>
  <c r="P13" i="24"/>
  <c r="P14" i="24"/>
  <c r="P15" i="24"/>
  <c r="P16" i="24"/>
  <c r="P17" i="24"/>
  <c r="P18" i="24"/>
  <c r="P19" i="24"/>
  <c r="P20" i="24"/>
  <c r="P21" i="24"/>
  <c r="P22" i="24"/>
  <c r="P23" i="24"/>
  <c r="P24" i="24"/>
  <c r="P25" i="24"/>
  <c r="P26" i="24"/>
  <c r="P27" i="24"/>
  <c r="P28" i="24"/>
  <c r="P29" i="24"/>
  <c r="P30" i="24"/>
  <c r="P31" i="24"/>
  <c r="P33" i="24"/>
  <c r="P34" i="24"/>
  <c r="P35" i="24"/>
  <c r="P36" i="24"/>
  <c r="P37" i="24"/>
  <c r="P38" i="24"/>
  <c r="P39" i="24"/>
  <c r="P40" i="24"/>
  <c r="P42" i="24"/>
  <c r="P43" i="24"/>
  <c r="P44" i="24"/>
  <c r="P45" i="24"/>
  <c r="P46" i="24"/>
  <c r="P47" i="24"/>
  <c r="P48" i="24"/>
  <c r="P49" i="24"/>
  <c r="P50" i="24"/>
  <c r="P51" i="24"/>
  <c r="P52" i="24"/>
  <c r="P53" i="24"/>
  <c r="P54" i="24"/>
  <c r="P55" i="24"/>
  <c r="P56" i="24"/>
  <c r="P57" i="24"/>
  <c r="P58" i="24"/>
  <c r="P60" i="24"/>
  <c r="P61" i="24"/>
  <c r="P62" i="24"/>
  <c r="P63" i="24"/>
  <c r="P64" i="24"/>
  <c r="P65" i="24"/>
  <c r="P66" i="24"/>
  <c r="P67" i="24"/>
  <c r="P68" i="24"/>
  <c r="P69" i="24"/>
  <c r="P70" i="24"/>
  <c r="P71" i="24"/>
  <c r="P72" i="24"/>
  <c r="P73" i="24"/>
  <c r="P74" i="24"/>
  <c r="P75" i="24"/>
  <c r="P76" i="24"/>
  <c r="P92" i="24"/>
  <c r="U6" i="24" l="1"/>
  <c r="R59" i="24"/>
  <c r="T59" i="24"/>
  <c r="U59" i="24" s="1"/>
  <c r="U32" i="24"/>
  <c r="U45" i="24"/>
  <c r="U46" i="24"/>
  <c r="U49" i="24"/>
  <c r="U52" i="24"/>
  <c r="U53" i="24"/>
  <c r="U55" i="24"/>
  <c r="U56" i="24"/>
  <c r="U57" i="24"/>
  <c r="U58" i="24"/>
  <c r="U61" i="24"/>
  <c r="U63" i="24"/>
  <c r="U64" i="24"/>
  <c r="U65" i="24"/>
  <c r="U66" i="24"/>
  <c r="U67" i="24"/>
  <c r="U68" i="24"/>
  <c r="U69" i="24"/>
  <c r="U70" i="24"/>
  <c r="U71" i="24"/>
  <c r="U72" i="24"/>
  <c r="U73" i="24"/>
  <c r="U74" i="24"/>
  <c r="U75" i="24"/>
  <c r="U76" i="24"/>
  <c r="U8" i="24"/>
  <c r="U11" i="24"/>
  <c r="U12" i="24"/>
  <c r="U13" i="24"/>
  <c r="U14" i="24"/>
  <c r="U15" i="24"/>
  <c r="U16" i="24"/>
  <c r="U17" i="24"/>
  <c r="U18" i="24"/>
  <c r="U19" i="24"/>
  <c r="U20" i="24"/>
  <c r="U21" i="24"/>
  <c r="U24" i="24"/>
  <c r="U25" i="24"/>
  <c r="U28" i="24"/>
  <c r="U29" i="24"/>
  <c r="U33" i="24"/>
  <c r="U37" i="24"/>
  <c r="U39" i="24"/>
  <c r="U40" i="24"/>
  <c r="U7" i="24"/>
  <c r="Q76" i="24"/>
  <c r="R76" i="24" s="1"/>
  <c r="Q75" i="24"/>
  <c r="R75" i="24" s="1"/>
  <c r="Q74" i="24"/>
  <c r="R74" i="24" s="1"/>
  <c r="Q73" i="24"/>
  <c r="R73" i="24" s="1"/>
  <c r="Q72" i="24"/>
  <c r="R72" i="24" s="1"/>
  <c r="Q71" i="24"/>
  <c r="R71" i="24" s="1"/>
  <c r="Q70" i="24"/>
  <c r="R70" i="24" s="1"/>
  <c r="Q69" i="24"/>
  <c r="R69" i="24" s="1"/>
  <c r="Q68" i="24"/>
  <c r="R68" i="24" s="1"/>
  <c r="Q67" i="24"/>
  <c r="R67" i="24" s="1"/>
  <c r="Q66" i="24"/>
  <c r="R66" i="24" s="1"/>
  <c r="Q65" i="24"/>
  <c r="R65" i="24" s="1"/>
  <c r="Q64" i="24"/>
  <c r="R64" i="24" s="1"/>
  <c r="Q63" i="24"/>
  <c r="R63" i="24" s="1"/>
  <c r="Q62" i="24"/>
  <c r="Q61" i="24"/>
  <c r="R61" i="24" s="1"/>
  <c r="Q60" i="24"/>
  <c r="R60" i="24" s="1"/>
  <c r="Q58" i="24"/>
  <c r="R58" i="24" s="1"/>
  <c r="Q57" i="24"/>
  <c r="R57" i="24" s="1"/>
  <c r="Q56" i="24"/>
  <c r="R56" i="24" s="1"/>
  <c r="Q55" i="24"/>
  <c r="R55" i="24" s="1"/>
  <c r="Q54" i="24"/>
  <c r="Q53" i="24"/>
  <c r="R53" i="24" s="1"/>
  <c r="Q52" i="24"/>
  <c r="R52" i="24" s="1"/>
  <c r="Q51" i="24"/>
  <c r="Q50" i="24"/>
  <c r="R50" i="24" s="1"/>
  <c r="Q49" i="24"/>
  <c r="R49" i="24" s="1"/>
  <c r="Q48" i="24"/>
  <c r="Q47" i="24"/>
  <c r="Q46" i="24"/>
  <c r="R46" i="24" s="1"/>
  <c r="Q45" i="24"/>
  <c r="R45" i="24" s="1"/>
  <c r="Q44" i="24"/>
  <c r="Q43" i="24"/>
  <c r="Q42" i="24"/>
  <c r="Q40" i="24"/>
  <c r="R40" i="24" s="1"/>
  <c r="Q39" i="24"/>
  <c r="R39" i="24" s="1"/>
  <c r="Q38" i="24"/>
  <c r="Q37" i="24"/>
  <c r="R37" i="24" s="1"/>
  <c r="Q36" i="24"/>
  <c r="Q35" i="24"/>
  <c r="Q34" i="24"/>
  <c r="Q33" i="24"/>
  <c r="R33" i="24" s="1"/>
  <c r="Q32" i="24"/>
  <c r="R32" i="24" s="1"/>
  <c r="Q31" i="24"/>
  <c r="R31" i="24" s="1"/>
  <c r="Q30" i="24"/>
  <c r="R30" i="24" s="1"/>
  <c r="Q29" i="24"/>
  <c r="R29" i="24" s="1"/>
  <c r="Q28" i="24"/>
  <c r="R28" i="24" s="1"/>
  <c r="Q27" i="24"/>
  <c r="Q26" i="24"/>
  <c r="Q25" i="24"/>
  <c r="R25" i="24" s="1"/>
  <c r="Q24" i="24"/>
  <c r="R24" i="24" s="1"/>
  <c r="Q23" i="24"/>
  <c r="R23" i="24" s="1"/>
  <c r="Q22" i="24"/>
  <c r="R22" i="24" s="1"/>
  <c r="Q21" i="24"/>
  <c r="R21" i="24" s="1"/>
  <c r="Q20" i="24"/>
  <c r="R20" i="24" s="1"/>
  <c r="Q19" i="24"/>
  <c r="R19" i="24" s="1"/>
  <c r="Q18" i="24"/>
  <c r="R18" i="24" s="1"/>
  <c r="Q17" i="24"/>
  <c r="R17" i="24" s="1"/>
  <c r="Q16" i="24"/>
  <c r="R16" i="24" s="1"/>
  <c r="Q15" i="24"/>
  <c r="R15" i="24" s="1"/>
  <c r="Q14" i="24"/>
  <c r="R14" i="24" s="1"/>
  <c r="Q13" i="24"/>
  <c r="R13" i="24" s="1"/>
  <c r="Q12" i="24"/>
  <c r="R12" i="24" s="1"/>
  <c r="R11" i="24"/>
  <c r="Q10" i="24"/>
  <c r="Q9" i="24"/>
  <c r="Q7" i="24"/>
  <c r="R7" i="24" s="1"/>
  <c r="Q6" i="24"/>
  <c r="R6" i="24" s="1"/>
  <c r="O38" i="11"/>
  <c r="O76" i="11"/>
  <c r="O70" i="11"/>
  <c r="O65" i="11"/>
  <c r="O64" i="11"/>
  <c r="O63" i="11"/>
  <c r="O62" i="11"/>
  <c r="O61" i="11"/>
  <c r="O60" i="11"/>
  <c r="O58" i="11"/>
  <c r="O56" i="11"/>
  <c r="O55" i="11"/>
  <c r="O54" i="11"/>
  <c r="O53" i="11"/>
  <c r="O52" i="11"/>
  <c r="O50" i="11"/>
  <c r="O49" i="11"/>
  <c r="O48" i="11"/>
  <c r="O47" i="11"/>
  <c r="O46" i="11"/>
  <c r="O45" i="11"/>
  <c r="O43" i="11"/>
  <c r="O42" i="11"/>
  <c r="O40" i="11"/>
  <c r="O39" i="11"/>
  <c r="O37" i="11"/>
  <c r="O36" i="11"/>
  <c r="O35" i="11"/>
  <c r="O34" i="11"/>
  <c r="O32" i="11"/>
  <c r="O31" i="11"/>
  <c r="O30" i="11"/>
  <c r="O27" i="11"/>
  <c r="O26" i="11"/>
  <c r="O24" i="11"/>
  <c r="O20" i="11"/>
  <c r="O19" i="11"/>
  <c r="O18" i="11"/>
  <c r="O17" i="11"/>
  <c r="O16" i="11"/>
  <c r="O14" i="11"/>
  <c r="O12" i="11"/>
  <c r="G78" i="8"/>
  <c r="J78" i="8"/>
  <c r="M2" i="8"/>
  <c r="M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N2" i="8"/>
  <c r="N3" i="8"/>
  <c r="N4" i="8"/>
  <c r="N5" i="8"/>
  <c r="N6" i="8"/>
  <c r="N7" i="8"/>
  <c r="N8" i="8"/>
  <c r="N78" i="8" s="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Q2" i="8"/>
  <c r="P85" i="24" l="1"/>
  <c r="P91" i="24"/>
  <c r="R35" i="24"/>
  <c r="T35" i="24"/>
  <c r="U35" i="24" s="1"/>
  <c r="R54" i="24"/>
  <c r="T54" i="24"/>
  <c r="R42" i="24"/>
  <c r="T42" i="24"/>
  <c r="U42" i="24" s="1"/>
  <c r="P88" i="24" s="1"/>
  <c r="R36" i="24"/>
  <c r="T36" i="24"/>
  <c r="U36" i="24" s="1"/>
  <c r="R38" i="24"/>
  <c r="T38" i="24"/>
  <c r="U38" i="24" s="1"/>
  <c r="P87" i="24" s="1"/>
  <c r="R34" i="24"/>
  <c r="T34" i="24"/>
  <c r="U34" i="24" s="1"/>
  <c r="R62" i="24"/>
  <c r="T62" i="24"/>
  <c r="U62" i="24" s="1"/>
  <c r="R10" i="24"/>
  <c r="T10" i="24"/>
  <c r="U10" i="24" s="1"/>
  <c r="R48" i="24"/>
  <c r="T48" i="24"/>
  <c r="U48" i="24" s="1"/>
  <c r="R27" i="24"/>
  <c r="T27" i="24"/>
  <c r="U27" i="24" s="1"/>
  <c r="R9" i="24"/>
  <c r="T9" i="24"/>
  <c r="U9" i="24" s="1"/>
  <c r="P84" i="24" s="1"/>
  <c r="R47" i="24"/>
  <c r="T47" i="24"/>
  <c r="U47" i="24" s="1"/>
  <c r="R43" i="24"/>
  <c r="T43" i="24"/>
  <c r="U43" i="24" s="1"/>
  <c r="R51" i="24"/>
  <c r="T51" i="24"/>
  <c r="U51" i="24" s="1"/>
  <c r="R44" i="24"/>
  <c r="T44" i="24"/>
  <c r="U44" i="24" s="1"/>
  <c r="R26" i="24"/>
  <c r="T26" i="24"/>
  <c r="U26" i="24" s="1"/>
  <c r="T23" i="24"/>
  <c r="U23" i="24" s="1"/>
  <c r="T22" i="24"/>
  <c r="U22" i="24" s="1"/>
  <c r="P86" i="24" s="1"/>
  <c r="U54" i="24"/>
  <c r="T31" i="24"/>
  <c r="U31" i="24" s="1"/>
  <c r="T30" i="24"/>
  <c r="U30" i="24" s="1"/>
  <c r="T60" i="24"/>
  <c r="U60" i="24" s="1"/>
  <c r="P90" i="24" s="1"/>
  <c r="P89" i="2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keepAlive="1" name="kronos MCSIG PEI" type="5" refreshedVersion="6" background="1" saveData="1">
    <dbPr connection="Provider=SQLOLEDB.1;Persist Security Info=True;User ID=dbusr_mcsiglec;Initial Catalog=MCSIG;Data Source=mckansa;Use Procedure for Prepare=1;Auto Translate=True;Packet Size=4096;Workstation ID=SISTEMAS07;Use Encryption for Data=False;Tag with column collation when possible=False" command="SELECT        SIGII.SIGII_OBJETIVO_ESTRATEGICO.OBJ_ID, SIGII.SIGII_OBJETIVO_ESTRATEGICO.OBJ_DESCRIPCION, SIGII.SIGII_ESTRATEGIA.EST_ID, _x000d__x000a_                         SIGII.SIGII_ESTRATEGIA.EST_DESCRIPCION, SIGII.SIGII_INDICADORES.SIN_ID, SIGII.SIGII_INDICADORES.SIN_NOMBRE, _x000d__x000a_                         SIGII.SIGII_INDICADORES_PROGRAMACION.SIP_CANTIDAD, SIGII.SIGII_INDICADORES_UNIDAD_MEDIDA.SIU_NUMBRE, SIGII.SIGII_DEPENDENCIA.DEP_NOMBRE, _x000d__x000a_                         SIGII.SIGII_INDICADORES_AVANCES.SIA_CANTIDAD, SIGII.SIGII_INDICADORES_AVANCES.SIA_OBSERVACIONES, _x000d__x000a_                         SIGII.SIGII_INDICADORES_AVANCES.SIA_FECHA_x000d__x000a_FROM            SIGII.SIGII_OBJETIVO_ESTRATEGICO INNER JOIN_x000d__x000a_                         SIGII.SIGII_ESTRATEGIA ON SIGII.SIGII_OBJETIVO_ESTRATEGICO.OBJ_ID = SIGII.SIGII_ESTRATEGIA.OBJ_ID INNER JOIN_x000d__x000a_                         SIGII.SIGII_ESTRATEGIA_INDICADORES ON SIGII.SIGII_ESTRATEGIA.EST_ID = SIGII.SIGII_ESTRATEGIA_INDICADORES.EST_ID INNER JOIN_x000d__x000a_                         SIGII.SIGII_INDICADORES ON SIGII.SIGII_ESTRATEGIA_INDICADORES.SIN_ID = SIGII.SIGII_INDICADORES.SIN_ID INNER JOIN_x000d__x000a_                         SIGII.SIGII_INDICADORES_PROGRAMACION ON SIGII.SIGII_INDICADORES.SIN_ID = SIGII.SIGII_INDICADORES_PROGRAMACION.SIN_ID INNER JOIN_x000d__x000a_                         SIGII.SIGII_INDICADORES_UNIDAD_MEDIDA ON SIGII.SIGII_INDICADORES.SIU_ID = SIGII.SIGII_INDICADORES_UNIDAD_MEDIDA.SIU_ID INNER JOIN_x000d__x000a_                         SIGII.SIGII_DEPENDENCIA ON SIGII.SIGII_INDICADORES.DEP_ID = SIGII.SIGII_DEPENDENCIA.DEP_ID LEFT OUTER JOIN_x000d__x000a_                         SIGII.SIGII_INDICADORES_AVANCES ON SIGII.SIGII_INDICADORES.SIN_ID = SIGII.SIGII_INDICADORES_AVANCES.SIN_ID_x000d__x000a_ORDER BY SIGII.SIGII_OBJETIVO_ESTRATEGICO.OBJ_ID, SIGII.SIGII_ESTRATEGIA.EST_DESCRIPCION"/>
  </connection>
</connections>
</file>

<file path=xl/sharedStrings.xml><?xml version="1.0" encoding="utf-8"?>
<sst xmlns="http://schemas.openxmlformats.org/spreadsheetml/2006/main" count="1459" uniqueCount="477">
  <si>
    <t>Formulación, desarrollo y actualización del marco normativo del sector cultura</t>
  </si>
  <si>
    <t>Oficina Asesora Jurídica</t>
  </si>
  <si>
    <t>Iniciativas legislativas presentadas ante el Congreso que inciden en el sector cultura, conceptualizadas</t>
  </si>
  <si>
    <t>Despacho del Viceministro de la Creatividad y la Economía Naranja</t>
  </si>
  <si>
    <t>Marco normativo generado para el desarrollo de la economia naranja</t>
  </si>
  <si>
    <t>Despacho de la Dirección de Patrimonio y Memoria</t>
  </si>
  <si>
    <t>Despacho de la Dirección de Artes</t>
  </si>
  <si>
    <t>Levantamiento y acceso de información del sector cultura</t>
  </si>
  <si>
    <t>Liderar la articulación entre los diferentes niveles de gobierno, los agentes del sector cultura y el sector privado para propiciar el acceso a la cultura, la innovación y el emprendimiento cultural desde nuestros territorios</t>
  </si>
  <si>
    <t>Fortalecimiento de la gestión cultural en los territorios</t>
  </si>
  <si>
    <t>Despacho de la Dirección de Fomento Regional</t>
  </si>
  <si>
    <t>Creadores y gestores culturales vinculados a los Beneficios Económicos Periódicos - BEPS</t>
  </si>
  <si>
    <t>Despacho del Ministro</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</si>
  <si>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</si>
  <si>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</si>
  <si>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t>
  </si>
  <si>
    <t>Áreas de Desarrollo Naranja (ADN) implementadas</t>
  </si>
  <si>
    <t>Fortalecimiento de los procesos de reparación colectiva de las comunidades con enfoque diferencial</t>
  </si>
  <si>
    <t>Medidas de reparación atendidas</t>
  </si>
  <si>
    <t>Ampliar la oferta institucional que contribuya al cierre de brechas sociales, impulsando las manifestaciones artísticas y culturales, los talentos creativos, la innovación y el desarrollo de nuevos emprendimientos.</t>
  </si>
  <si>
    <t>Promoción de hábitos de lectura en la población Colombiana con enfasis en la primera infancia, infancia, adolescencia y familias</t>
  </si>
  <si>
    <t>Libros digitales dispuestos al público por la Biblioteca Nacional de Colombia</t>
  </si>
  <si>
    <t>Usuarios registrados en las plataformas Maguaré y MaguaRED</t>
  </si>
  <si>
    <t>Formación para las artes, la cultura y la economía creativa</t>
  </si>
  <si>
    <t>Personas beneficiadas por programas de formación artística y cultural</t>
  </si>
  <si>
    <t>Despacho de la Dirección de Cinematografía</t>
  </si>
  <si>
    <t>Despacho de la Dirección de Comunicaciones</t>
  </si>
  <si>
    <t>Colectivos de comunicación fortalecidos en narrativas, creación y comunicación</t>
  </si>
  <si>
    <t>Pilotos con el programa "mujeres afro narran su territorio implementados". (componente creación)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</si>
  <si>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</si>
  <si>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</si>
  <si>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</si>
  <si>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Sinfónica</t>
  </si>
  <si>
    <t>Conciertos realizados para acercar al público a la experiencia de la musica sinfónica.</t>
  </si>
  <si>
    <t>Establecer alianzas estratégicas para la consecución de recursos que apoyen el desarrollo de procesos culturales.</t>
  </si>
  <si>
    <t>Instrumentos de Financiación diseñados y puestos en marcha (FIDETER, FNG, Aldea)</t>
  </si>
  <si>
    <t>Grupo de Politicas Culturales y Asuntos Internacionales</t>
  </si>
  <si>
    <t>Valor de los recursos técnicos y/o financieros gestionados a través de procesos de cooperación.</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</si>
  <si>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</si>
  <si>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</si>
  <si>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Espacios físicos adecuados y/o mantenidos para el desarrollo de las funciones museológicas</t>
  </si>
  <si>
    <t>Diseño e eimplementación de circuitos regionales para la movilidad de los procesos y practicas artísticas y culturales en articulación con las infraestructuras y los programas existentes en el territorio.</t>
  </si>
  <si>
    <t>Circuitos regionales para la movilidad de los procesos y prácticas artísticas y culturales, diseñados y en funcionamiento</t>
  </si>
  <si>
    <t>Implementar acciones de protección, reconocimiento y salvaguarda del patrimonio cultural Colombiano para preservar e impulsar nuestra identidad nacional, desde los territorios</t>
  </si>
  <si>
    <t>Transmisión y conservación de los oficios de las artes y el patrimonio cultural para el desarrollo social de los territorios- Memoria en las manos</t>
  </si>
  <si>
    <t>Escuelas Taller de Colombia creadas</t>
  </si>
  <si>
    <t>Talleres Escuela creadas</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</si>
  <si>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</si>
  <si>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</si>
  <si>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Planes de conservación de colecciones ejecutados</t>
  </si>
  <si>
    <t>Impulsar procesos creativos culturales que generen valor social agregado y fortalezcan la identidad y memoria cultural, desde los territorios</t>
  </si>
  <si>
    <t>Proyectos artísticos y culturales financiados a través del Programa Nacional de Concertación Cultural</t>
  </si>
  <si>
    <t>Estímulos otorgados a proyectos artísticos y culturales</t>
  </si>
  <si>
    <t>Generación de “valor agregado naranja” en el sector productivo a partir del patrimonio cultural.</t>
  </si>
  <si>
    <t>Escuela Taller Naranja creada</t>
  </si>
  <si>
    <t>Unidades de negocio bajo el modelo de la Diáspora Africana en Colombia apoyadas</t>
  </si>
  <si>
    <t>Planes formulados y en ejecución</t>
  </si>
  <si>
    <t>Ejemplares de la colección "Historias de la Historia de Colombia" que hacen parte de la Serie Leer es mi cuento entregados</t>
  </si>
  <si>
    <t>Promoción de una gerencia efectiva de los recursos físicos y financieros</t>
  </si>
  <si>
    <t>Porcentaje de ejecución presupuestal</t>
  </si>
  <si>
    <t>Oficina Asesora de Planeación</t>
  </si>
  <si>
    <t>Porcentaje de reducción de gastos de logística, tiquetes, viáticos y publicidad (austeridad de gasto)</t>
  </si>
  <si>
    <t>Aseguramiento y fortalecimiento del Modelo Integrado de Planeación y Gestión en el Ministerio de Cultura</t>
  </si>
  <si>
    <t>Articulación y mejoramiento del Sistema Integrado de Gestión Institucional</t>
  </si>
  <si>
    <t>Nivel de integración de los subsistemas en el Sistema Integrado de Gestión Institucional</t>
  </si>
  <si>
    <t>Fortalecemiento del sistema de control interno y la lucha contra la corrupción</t>
  </si>
  <si>
    <t>Oficina de Control Interno</t>
  </si>
  <si>
    <t>Cumplimiento del Programa Anual de Auditorias Internas.</t>
  </si>
  <si>
    <t>Fortalecimiento de las estrategias de transparencia, participación y servicio al ciudadano</t>
  </si>
  <si>
    <t>Fortalecimiento de las políticas de gestión del Talento Humano</t>
  </si>
  <si>
    <t>Nivel de satisfacción de las capacitaciones realizadas</t>
  </si>
  <si>
    <t>Capacidad en la prestación de servicios de tecnología</t>
  </si>
  <si>
    <t>Fortalecimiento de la implementación de los instrumentos archivísticos para facilitar su utilización y garantizar su conservación y preservación a largo plazo.</t>
  </si>
  <si>
    <t>Instrumentos archivísticos implementados en el Ministerio de Cultura</t>
  </si>
  <si>
    <t>Fortalecimiento de la gestión jurídica de la entidad</t>
  </si>
  <si>
    <t>Porcentaje de fallos a favor de procesos judiciales en donde participe la entidad</t>
  </si>
  <si>
    <t>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t>
  </si>
  <si>
    <t xml:space="preserve">Formulación e implementación de Políticas Públicas del ámbito cultural con enfoque poblacional y territorial </t>
  </si>
  <si>
    <t xml:space="preserve">Plan Decenal de Lenguas Nativas concertado e implementado  </t>
  </si>
  <si>
    <t xml:space="preserve">Subsectores de la Cuenta Satélite de Cultura medidos </t>
  </si>
  <si>
    <t xml:space="preserve">Entidades territoriales asesoradas en la estrategia de Fomento a la Gestión Cultural </t>
  </si>
  <si>
    <t xml:space="preserve">Coordinación y seguimiento a las intervenciones en los territorios a partir de las necesidades priorizadas por estos en el marco de las diferentes interacciones en las regiones </t>
  </si>
  <si>
    <t xml:space="preserve">Cumplimiento de compromisos en territorios priorizados </t>
  </si>
  <si>
    <t xml:space="preserve">Fortalecimiento del emprendimiento cultural en los territorios </t>
  </si>
  <si>
    <t>Entidades territoriales con asesoría y acompañamiento técnico para el fortalecimiento de las redes y/o bibliotecas públicas  de su región.</t>
  </si>
  <si>
    <t xml:space="preserve">Niños y jóvenes beneficiados por programas y procesos artísticos y culturales </t>
  </si>
  <si>
    <t xml:space="preserve">Municipios acompañados en el desarrollo de estrategias de circulación y formación de públicos, para el cine colombiano. </t>
  </si>
  <si>
    <t xml:space="preserve">Grupo del Teatro Colón </t>
  </si>
  <si>
    <t xml:space="preserve">Funciones de obras artisticas y culturales realizadas en sala del Teatro Colón </t>
  </si>
  <si>
    <t xml:space="preserve">Proyectos aprobados en el Sistema General de Regalías para el sector Cultura </t>
  </si>
  <si>
    <t xml:space="preserve">Obras artísticas creadas y exhibidas en los salones nacionales y regionales de artistas  </t>
  </si>
  <si>
    <t>Vincular la conservación, protección,  recuperación y nuevas dinámicas  del patrimonio material (mueble e inmueble)  a los procesos productivos propios de los territorios - Memoria Construida</t>
  </si>
  <si>
    <t>Garantia de la preservación del patrimonio material representado en las colecciones de los Museos del Ministerio de  Cultura</t>
  </si>
  <si>
    <t>Fortalecimiento del Programa Nacional de Concertación Cultural - PNCC y el Programa Nacional de Estimulos -  PNE.</t>
  </si>
  <si>
    <t xml:space="preserve">Proyectos apoyados por el PNCC priorizados con seguimiento </t>
  </si>
  <si>
    <t xml:space="preserve">Estímulos otorgados por el PNE, priorizados con seguimiento </t>
  </si>
  <si>
    <t>Particpación en la formulación y ejecución de los de los planes  conmemorativos al Bicentenario 1819-1823. con enfoque territorial</t>
  </si>
  <si>
    <t xml:space="preserve">Bibliotecas públicas de la RNBP que implementan el Programa de Bibliotecas Itinerantes. </t>
  </si>
  <si>
    <t>Fortalecer la capacidad de gestión y desempeño institucional y la mejora continua de los procesos, basada en  la gestión de los riesgos,  el manejo de la  información y la evaluación para la toma de decisiones.</t>
  </si>
  <si>
    <t xml:space="preserve">Secretaría General </t>
  </si>
  <si>
    <t>Fortalecimiento de  las TICs y los canales de comunicación.</t>
  </si>
  <si>
    <t xml:space="preserve">El Ministerio cuenta con los equipos apropiados para realizar sus actividades </t>
  </si>
  <si>
    <t>Número</t>
  </si>
  <si>
    <t>Porcentaje</t>
  </si>
  <si>
    <t>Total general</t>
  </si>
  <si>
    <t>PND</t>
  </si>
  <si>
    <t>% Avance TOTAL</t>
  </si>
  <si>
    <t>DEP_NOMBRE</t>
  </si>
  <si>
    <t>OBJ_ID</t>
  </si>
  <si>
    <t>OBJ_DESCRIPCION</t>
  </si>
  <si>
    <t>EST_ID</t>
  </si>
  <si>
    <t>EST_DESCRIPCION</t>
  </si>
  <si>
    <t>SIN_ID</t>
  </si>
  <si>
    <t>SIN_NOMBRE</t>
  </si>
  <si>
    <t>SIP_CANTIDAD</t>
  </si>
  <si>
    <t>SIU_NUMBRE</t>
  </si>
  <si>
    <t>SIA_CANTIDAD</t>
  </si>
  <si>
    <t>SIA_OBSERVACIONES</t>
  </si>
  <si>
    <t>SIA_FECHA</t>
  </si>
  <si>
    <t>Fecha Actualizado</t>
  </si>
  <si>
    <t>Territorios con política de turismo cultural implementada</t>
  </si>
  <si>
    <t>Pilotos de PCI en contextos Urbanos PCIU implementados</t>
  </si>
  <si>
    <t>Política de formación artística y cultural diseñada</t>
  </si>
  <si>
    <t xml:space="preserve">Se elaboró el borrador del documento  de propuesta para el diseño de política. Está en proceso de revisión para presentación a la Dirección. Se está ajustando lo referente a Presupuesto estimado. </t>
  </si>
  <si>
    <t xml:space="preserve">Despacho de la Dirección de Poblaciones_x000D_
</t>
  </si>
  <si>
    <t>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
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
Se acordó que el Ministerio de Cultura apoyará a ONIC, AICO y Gobierno Mayor para la retroalimentación del Plan Decenal de Lenguas dentro de los territorios. Contratación de un experto lingüista indígena para la CIT_x000D_
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
Hito 3: Documento final con retroalimentación y observaciones al Plan Decenal de Lenguas. 15%: El cumplimiento de este hito se tiene previsto para el mes de diciembre.</t>
  </si>
  <si>
    <t xml:space="preserve">Documentos de Políticas Públicas para el fortalecimiento de la Economia Naranja formulados_x000D_
</t>
  </si>
  <si>
    <t xml:space="preserve">Proyecto de modificación de la Ley de Cultura presentado al Congreso </t>
  </si>
  <si>
    <t>Entidades territoriales que incluyen el componente cultural en sus planes de desarrollo</t>
  </si>
  <si>
    <t>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t>
  </si>
  <si>
    <t>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
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
Avance hito 3:  Gestionar la liquidación de convenios (25%): Este hito está proyectado para cumplirse en el mes de diciembre.</t>
  </si>
  <si>
    <t xml:space="preserve">Grupo de Emprendimiento Cultural_x000D_
</t>
  </si>
  <si>
    <t>Nuevos contenidos visuales, sonoros y convergentes de comunicación cultural creados</t>
  </si>
  <si>
    <t xml:space="preserve">Biblioteca Nacional de Colombia_x000D_
</t>
  </si>
  <si>
    <t>Promedio de libros leídos por la población colombiana entre 5 y 11 años (ECC)</t>
  </si>
  <si>
    <t xml:space="preserve">La Meta esta proyectada para el 2020, por lo cual no se reporta avance. _x000D_
_x000D_
La fuente de verificación de este indicador es la Encuesta de Consumo Cultural y los reportes se realizarán de acuerdo con el cronograma estadístico del DANE en 2020 y 2022. </t>
  </si>
  <si>
    <t>Promedio de libros leídos por la población colombiana, de 12 años o más  (ECC)</t>
  </si>
  <si>
    <t xml:space="preserve">Se ha dado cumplimiento del 100% a la meta proyectada. _x000D_
_x000D_
Se llevaron a cabo 543 asistencias técnicas y 6 adicionales por requerimiento de las regiones, para un acumulado de 549 equivalente al 101,1%. _x000D_
</t>
  </si>
  <si>
    <t xml:space="preserve">Circuitos nacionales e internacionales de las narradoras afros y sus obras_x000D_
</t>
  </si>
  <si>
    <t xml:space="preserve">El sábado 14 de septiembre en la ciudad de Bogotá, se dio apertura al 45SNA en la Galería Santa Fe. El evento que se realizará hasta el 4 de noviembre presenta a 166 artistas, en 11 sedes.  _x000D_
_x000D_
https://www.periodicoarteria.com/SNA/Inauguran-Salon-Nacional-de-Artistas </t>
  </si>
  <si>
    <t xml:space="preserve">Grupo de Infraestructura Cultural_x000D_
</t>
  </si>
  <si>
    <t xml:space="preserve">Infraestructuras culturales Construidas, adecuadas y dotadas,_x000D_
</t>
  </si>
  <si>
    <t xml:space="preserve">Museo Nacional de Colombia_x000D_
</t>
  </si>
  <si>
    <t xml:space="preserve">Diseño del museo de la diversidad étnica y cultural_x000D_
</t>
  </si>
  <si>
    <t>Museo narrativo para las mujeres afro que narran su territorio</t>
  </si>
  <si>
    <t xml:space="preserve">Manifestaciones inscritos en la Lista Representativa de Patrimonio Cultural Inmaterial de la Humanidad y la Lista de Patrimonio Mundial de la UNESCO
</t>
  </si>
  <si>
    <t xml:space="preserve">Regiones PDET con el programa de Expedición Sensorial Implementado._x000D_
</t>
  </si>
  <si>
    <t xml:space="preserve">Bienes de interés cultural del ámbito nacional que cuentan con Planes Especiales de Manejo y Protección PEMP_x000D_
</t>
  </si>
  <si>
    <t xml:space="preserve">Grupo Programa Nacional de Concertación_x000D_
</t>
  </si>
  <si>
    <t xml:space="preserve">Grupo Programa Nacional de Estímulos_x000D_
</t>
  </si>
  <si>
    <t xml:space="preserve">Emprendedores o empresas de las agendas creativas regionales fortalecidas con asistencia técnica_x000D_
</t>
  </si>
  <si>
    <t xml:space="preserve">Empresas que acceden al sistema de beneficios tributarios_x000D_
</t>
  </si>
  <si>
    <t xml:space="preserve">Nivel de implementación de las dimensiones del Modelo Integrado de Planeación y Gestión._x000D_
</t>
  </si>
  <si>
    <t xml:space="preserve">Grupo de  Gestión de Sistemas  e Informática _x000D_
</t>
  </si>
  <si>
    <t xml:space="preserve">Grupo de Gestión Documental_x000D_
</t>
  </si>
  <si>
    <t xml:space="preserve">Grupo de Gestión Humana_x000D_
</t>
  </si>
  <si>
    <t xml:space="preserve">Nivel de ejecución del Plan Institucional de Capacitaciones_x000D_
</t>
  </si>
  <si>
    <t xml:space="preserve">Grupo de Gestión Financiera y Contable_x000D_
</t>
  </si>
  <si>
    <t>El porcentaje de reducción en gastos de logística va en 2.53%, tiquetes el 5.53% y el de viáticos el 20%.</t>
  </si>
  <si>
    <t xml:space="preserve">_x000D_
A la fecha se ha fortalecido  1 colectivo de Comunicación en Montes de María -Encuentro de Comunicación realizado el   donde se intercambiaron experiencias y se fortalecieron los procesos de comunicación_x000D_
 "Colectivo de Comunicación Monte de María Linea 21"_x000D_
_x000D_
Los ganadores  de la  primera fase de la Convocatoria "Becas de Comunicación y Territorio"   fuerón los siguientes colectivos de comunciación:_x000D_
_x000D_
2. Resguardo Indígena Páez de Corinto_x000D_
3. Resguardo Indígena Arhuaco de la Sierra Nevada_x000D_
4.Cabildo Indígena de Pastás_x000D_
5. Asociación Agropecuaria Vereda de Chapacual_x000D_
6. Asociación Campesina de Inzá Tierradentro_x000D_
7. Asociación Agrocomunitaria el Porvenir_x000D_
8. Asociación de Comunicadores de Nuquí " Colectivo EN PUJA"_x000D_
9. Asociación de Mujeres Afrodescendientes del Norte del Cauca ASOM_x000D_
10. Colectivo de Comunicaciones Narradoras y Narradores de la Memoria Kucha Suto de San Basilio de Palenque_x000D_
_x000D_
La Dirección de Comunicaciones cumplió con el fortalecimiento de los 10 colectivos a través  de asistencia técnica, apoyo a la formación y apoyo a la producción de contenidos mediáticos propios. </t>
  </si>
  <si>
    <t>Nov. Se han aprobado $11,359,9, mill. de Gestión de Recursos de Cooperación, los cuales representan el 111,3% de la meta anual de 2019 ( $10,000 mill.) siendo los más representativos los aportes de AECID para formación en  Cocina de la Escuela Taller de Pasto por $525,1 mill.</t>
  </si>
  <si>
    <t>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
_x000D_
Dirección de Artes: 316_x000D_
Dirección de Cinematografía: 10_x000D_
Dirección de Patrimonio: 13_x000D_
Dirección de Poblaciones: 13_x000D_
Dirección de Comunicaciones: 12_x000D_
Dirección de Fomento Regional: 59_x000D_
Museo Nacional: 5_x000D_
_x000D_
Para un total de: 428</t>
  </si>
  <si>
    <t xml:space="preserve">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
A la fecha se encuentran alojados y al aire 875 contenidos en MaguaRED y 686 en Maguaré.  </t>
  </si>
  <si>
    <t>Para el 2019 se cumplió la meta establecida con la postulación de Los conocimientos tradicionales asociados al Barniz de Pasto, Mopa-Mopa (CUAL) cuya decisión de inscripción la tomará la UNESCO en el 2021.</t>
  </si>
  <si>
    <t>A la fecha se han inscrito en la lista representativa  las siguientes manifestaciones y bienes:_x000D_
1. Los conocimientos tradicionales asociados al Barniz de Pasto, Mopa-Mopa.  2. Los Saberes y tradiciones asociadas al Viche - Biche del Pacifico.  _x000D_
3. PES de la manifestación de la Semana Santa de Ciénaga de Oro, Córdoba 4. La pesca artesanal en el río Magdalena.- _x000D_
_x000D_
A la fecha se cumple la meta con los  4 Bienes y manifestaciones inscritos en las Listas Representativas de Patrimonio Cultural Inmaterial y de Bienes de Interés Cultural (Unesco y Nacional).</t>
  </si>
  <si>
    <t>Se entregaron 800.000 ejemplares de los dos títulos de "Historias de la historia de Colombia"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t>
  </si>
  <si>
    <t>Se creó la escuela taller en villa del rosario y se formuló el proceso de formacion en jardineria con el apoyo de la escuela talle de cali. _x000D_
_x000D_
Con esta creación se cumple la meta establecida para el 2019.</t>
  </si>
  <si>
    <t>Para el 2019, se creó la escuela taller naranja y va a estar ubicada en cartagena bolívar quien se encuentra adelantando los procedimientos para la comercializacion con las demas escuelas taller._x000D_
Con esta creación se cumple la meta establecida para el 2019</t>
  </si>
  <si>
    <t>Meta_19</t>
  </si>
  <si>
    <t>Avan_19</t>
  </si>
  <si>
    <t>% Avance</t>
  </si>
  <si>
    <t xml:space="preserve">A Dic  La dirección de patrimonio finalizó el proceso de validación de los lineamientos de la política de turismo cultural realizado durante el 2do semestre de 2019. _x000D_
El evento de turismo culturalse reqalizo  conjuntamente con el Viceministerio de turismo  el 13,14 y 15 de noviembre en la ciudad de Popayán._x000D_
</t>
  </si>
  <si>
    <t xml:space="preserve">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
Además, a través de las "Becas para la implementación de la metodología de patrimonio cultural inmaterial en contextos urbanos", comunidades de Bogotá, Neiva y Montería tendrán la oportunidad de implementar la caja de herramientas en el marco del fortalecimiento de sus propias estrategias de salvaguardia. </t>
  </si>
  <si>
    <t>Se ha iniciado el acercamiento con el área de agenda legislativa y  en el  marco del Plan Nacional de Desarrollo se modificó el artículo 10 de la Ley 397 de 1997._x000D_
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consideración."_x000D_
_x000D_
Esta contratación se realiza con el fin de dar cumplimiento al plan estratégico institucional a cargo de esta Oficina planteada para el cuatrienio</t>
  </si>
  <si>
    <t xml:space="preserve">Se conceptualizaron 22 proyectos, superando con creces la meta de 15 para el año 2019._x000D_
_x000D_
_x000D_
</t>
  </si>
  <si>
    <t>Desde el proyecto de Fortalecimiento de Capital Humano se aplicó la ruta metodológica que permitió el  diseño de cualificaciones para las tres categorías de la economía naranja así: _x000D_
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
Categoría  2 Industrias Creativas: _x000D_
14.Estudios literarios, 15. Animación y promoción a la lectura, 16. Camarografo (Análisis Funcional)_x000D_
Categoría  3 Creaciones funcionales: Se adelanto la etapa A: Caracterización y  B Análisis de Brechas  de Capital Humano, se continuara con la etapa D  en 2020</t>
  </si>
  <si>
    <t xml:space="preserve">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
_x000D_
_x000D_
</t>
  </si>
  <si>
    <t>En el 2019 se implementaron los  21 talleres escuela asi:_x000D_
1.Taller Escuela en Lutheria en Carmelo- Choco_x000D_
2.Taller Escuela en madera jose felix en Quibdo- Choco _x000D_
3.Taller Escuela en Cantos de llano - Arauca _x000D_
4.Taller Escuela Cantos de llano - Meta _x000D_
5.Taller Escuela en carpinteria en Tunja_x000D_
6.Taller Escuela en linotipía  en Tunja_x000D_
7.Taller Escuela en tipos de madera en Tunja  _x000D_
8.Taller Escuela en cestería en Puerto Nariño- Amazonas _x000D_
9.Taller Escuela en ebanisteria en Puerto Nariño-Amazonas. _x000D_
10.Taller Escuela en atarrayas tejidas a mano en la montañita en caqueta. _x000D_
11.Taller Escuela en producción grafica  en Cali- valle del Cauca. _x000D_
12.Taller Escuela en Violines Caucanos en Patia- Cauca. _x000D_
13.Taller Escuela en marimba de chonta en Guapi  Cauca.  _x000D_
14.Taller Escuela en viche  en Tumaco. _x000D_
15.Taller Escuela en tejido telar vertical  en san Jacinto Bolivar _x000D_
Se implementaron  seis (6) talleres escuela en oficios tradicionales en Guapi, Timbiqui, Lopez de Micay,Villa Garzon,  Puerto Asis,Tumaco</t>
  </si>
  <si>
    <t>El 7 de noviembre se presentó ante Consejo Nacional de Patrimonio Cultural, el Plan Especial de Manejo y Protección - PEMP de Concepción en Antioquia, el cual tuvo concepto favorable. Actualmente, se encuentra en elaboración el borrador de la resolución de aprobación._x000D_
_x000D_
El 6 de diciembre se presentó ante el Consejo Nacional de Patrimonio Cultural el PEMP de Mongui en Boyacá, el cual tuvo concepto favorable. Actualmente, se encuentra en elaboración el borrador de la resolución de aprobación. _x000D_
_x000D_
Cumpliendo así con la meta establecida para la vigencia.</t>
  </si>
  <si>
    <t>En la vigencia 2019 se intervinieron 6 obras las cuales se relacionan a continuación:_x000D_
1. Intervención de la Hacienda Cañas Gordas (100%) _x000D_
2. Intervención al Monumento Los Lanceros de Rondón Pantano de Vargas, Paipa Boyacá (100%)._x000D_
3. Restauración de los monumentos del Puente de Boyacá: El Obelisco y el Monumento al Libertador (100%) _x000D_
4. Restauración de la capilla de Nuestra Señora de las Mercedes en el Centro Histórico de Salamina Caldas (100%)._x000D_
5. Casa Eduardo Santos, Tunja Boyacá (100%)._x000D_
6. Restauración integral de las ruinas del inmueble ubicado en la carrera 7 n°. 6B-30 /fragmentos (100%)._x000D_
Cumpliendo así con la meta establecida para la vigencia.</t>
  </si>
  <si>
    <t xml:space="preserve">Fortalecimiento de espacios itinerantes y no convencionales, para extender la oferta de bienes y servicios culturales._x000D_
</t>
  </si>
  <si>
    <t>En el marco del mes de diciembre se realizaron las siguientes actividades: _x000D_
_x000D_
-   En el Baluarte de San José se desarrollaron talleres para los aprendices de cocinas de la Escuela Taller, con chefs invitados sobre cocina internacional, y con matronas sobre cocina tradicional. _x000D_
_x000D_
Con el desarrollo de la unidad de negocio de cocinas tradicionales internacionales en el baluarte de san jose, se cumple con la meta establecida para el 2019.</t>
  </si>
  <si>
    <t>Se toma la información del informe de ejecución presupuestal generado en el Sistema de Información Financiera SIIF con corte a 31 de diciembre</t>
  </si>
  <si>
    <t>Se realizó el 100% del seguimiento al plan, con el reportes de cierre de ejecución de las metas 2019 del Pla Estrategico institucional.</t>
  </si>
  <si>
    <t xml:space="preserve">Promoción de un entorno institucional para el desarrollo y la consolidación de la ciudadanía creativa y la economía naranja_x000D_
_x000D_
</t>
  </si>
  <si>
    <t>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
Cumpliendo con el indicador en un 100%.</t>
  </si>
  <si>
    <t xml:space="preserve">Diseño y puesta en marcha modelos de financiación para la cultura._x000D_
</t>
  </si>
  <si>
    <t>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
Cumpliendo con el indicador en un 100%.</t>
  </si>
  <si>
    <t xml:space="preserve">Agendas creativas regionales implementadas _x000D_
</t>
  </si>
  <si>
    <t xml:space="preserve">Cualificaciones del sector según el mapa ocupacional y los segmentos del campo cultural elaboradas._x000D_
</t>
  </si>
  <si>
    <t xml:space="preserve">Bienes de interés cultural del ámbito nacional intervenidos_x000D_
</t>
  </si>
  <si>
    <t xml:space="preserve">Exposiciones de colecciones itinerantes realizadas_x000D_
</t>
  </si>
  <si>
    <t xml:space="preserve">Seguimiento y monitoreo del Plan Anticorrupción y Atención al Ciudadano. _x000D_
</t>
  </si>
  <si>
    <t xml:space="preserve">Seguimiento del Plan Estratégico Institucional_x000D_
</t>
  </si>
  <si>
    <t xml:space="preserve">Se cuenta con los siguientes documentos realizados en la vigencia 2019:_x000D_
_x000D_
a) Documento de bases conceptuales de economía naranja._x000D_
b) Documento de estrategias de economía naranja._x000D_
_x000D_
Que constituyen en unidad el primer documento de política de Economía Naranja realizado por el Viceministerio de la Creatividad y la Economía Naranja y aprobado por el Consejo de Economía Naranja el 16-12-2019._x000D_
</t>
  </si>
  <si>
    <t>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</si>
  <si>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
_x000D_
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t>
  </si>
  <si>
    <t>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
• 27 de febrero - Ibagué_x000D_
• 2 de abril – Barranquilla_x000D_
• 12 de abril – Bucaramanga_x000D_
• 25 de abril – Neiva_x000D_
• 2 de mayo – Medellín_x000D_
• 7 de mayo - Valledupar_x000D_
• 9 de mayo – Cali_x000D_
• 30 de mayo – Cartagena_x000D_
• 4 de junio - Armenia_x000D_
• 6 de junio - Manizales_x000D_
• 11 de junio - Pereira_x000D_
• 13 de junio - Pasto_x000D_
• 18 de junio – Popayán_x000D_
• 5 de julio – Cúcuta_x000D_
• 16 de julio – Santa Marta_x000D_
• 1 de agosto – Villavicencio_x000D_
• 10 de agosto – Bogotá_x000D_
_x000D_
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
_x000D_
Lo anterior dió pie a la instalación de un nodo adicional a la meta, el cual se realizó en la ciudad de Bogotá</t>
  </si>
  <si>
    <t>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
_x000D_
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t>
  </si>
  <si>
    <t xml:space="preserve">Se concertó la siguiente agenda creativa regional:_x000D_
- Cauca, Popayán (Acuerdo de Voluntades firmado en diciembre)._x000D_
En total se logran concertar 7 agendas creativas naranja en el país durante el 2019:_x000D_
- Cesar (acuerdo de voluntades firmado en Julio)_x000D_
- Bogotá (acuerdo de voluntades firmado el 16 de agosto)_x000D_
- Nariño (acuerdo de voluntades firmado el 21 de agosto)_x000D_
- Barranquilla (acuerdo de voluntades firmado el 20 de septiembre)_x000D_
- Cali_x000D_
- Ibagué (acuerdo de voluntades firmado en noviembre)_x000D_
_x000D_
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t>
  </si>
  <si>
    <t>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
_x000D_
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
_x000D_
El aumento en la meta corresponde principalmente a la responsabilidad que tuvieron las administraciones regionales pasadas a la hora de determinar la implementación de las ADN y firmar los decretos de delimitación de las mismas, antes de terminar el proceso de gobierno.</t>
  </si>
  <si>
    <t xml:space="preserve">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
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
</t>
  </si>
  <si>
    <t xml:space="preserve">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t>
  </si>
  <si>
    <t xml:space="preserve">Promoción de la gestión de recursos para el desarrollo de los procesos artísticos culturales_x000D_
</t>
  </si>
  <si>
    <t>Con corte a Diciembre 31 de 2019, se apoyaron a través del PNCC 4.350 proyectos y actividades culturales. De los 4.350 proyectos y actividades culturales:_x000D_
* 2.138 se apoyaron mediante convocatoria pública por las siguientes líneas de acción: _x000D_
L1 Leer es mi cuento, 72 proyectos; _x000D_
L2 Actividades artísticas y culturales de duración limitada, 773 proyectos;_x000D_
L3 Fortalecimiento de espacios culturales, 205 proyectos;_x000D_
L4 Programas de formación artística y cultural, 742 proyectos; _x000D_
L5 Emprendimiento cultural, 53 proyectos;_x000D_
L6 Circulación artística a escala nacional, 72 proyectos; _x000D_
L7 Fortalecimiento cultural a contextos poblacionales específicos, 175 proyectos y,_x000D_
L8 Igualdad de oportunidades culturales para la población en situación de discapacidad, 46 proyectos._x000D_
* 100 Salas concertadas_x000D_
* y 62 proyectos y actividades artísticas, en: Ant. 9, Atlan. 1, San Andrés 1,  Btá. 14, Bol. 3, Cal. 2, Cau. 1, Cho. 2, Cund. 3, Huila 4, Internal. 1, Nal. 7, Nariño 1, Nte. Sant. 1, Sant. 2, Tol. 1 y Valle 9._x000D_
* 2.050 corresponden a la línea base del indicador.</t>
  </si>
  <si>
    <t>El 23 de diciembre finalizan las actividades relacionadas con el convenio 2981-19 con la Corporación Interactuar y se entregan los siguientes productos:_x000D_
- Programa para el fortalecimiento de habilidades gerenciales de emprendedores culturales diseñado_x000D_
- Caracterización de los emprendedores participantes en la implementación del programa._x000D_
-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
-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
_x000D_
Con lo anterior se realiza la liquidación del convenio beneficiando a un total de 60 participantes en materia de asistencia técnica</t>
  </si>
  <si>
    <t>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t>
  </si>
  <si>
    <t xml:space="preserve">Se realizo un diagnostico por cada Subsistemas para ver su avance con respectos a las normas que los rigen encontrando el siguiente estado:_x000D_
•	Sistema de Gestión de Calidad ISO 9001:2015: 100%_x000D_
•	Sistema de Gestión Ambiental ISO 14001:2015: 74%_x000D_
•	Sistema de Gestión Seguridad de la Información ISO 27001:2013: 57% Controles: 47%_x000D_
•	Sistema de Gestión Salud y Seguridad en el Trabajo Dec.1072 Resol. 0312: 85%_x000D_
_x000D_
_x000D_
Con base en este esquema se estableció un plan  de integración el cual se encuentra en un 60% de ejecución de acuerdo con los diagnósticos de cada subsistema y las actividades planificadas para cada uno de los mismos a 31 de diciembre de 2019._x000D_
_x000D_
_x000D_
</t>
  </si>
  <si>
    <t xml:space="preserve">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
_x000D_
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
</t>
  </si>
  <si>
    <t xml:space="preserve">Se realizo el seguimiento y monitoreo de las actividades establecidas en el Plan Anticorrupción y de Atención al ciudadano, a través del registro de los avances a 31 de diciembre de los cinco componentes de acuerdo con la evidencia suministrada por los responsables._x000D_
En el seguimiento realizado se pudo evidenciar el siguiente avance en cada uno de los componentes: _x000D_
1.	Mapa de Riesgos de Corrupción 100%_x000D_
2.	Estrategias de Racionalización 58%_x000D_
3.	Rendición de Cuentas en 100%_x000D_
4.	Servicio al ciudadano en un 83% _x000D_
5.	Transparencia. 100%_x000D_
_x000D_
Esta información se envió a la Oficina de Control Interno para su evaluación y publicación. _x000D_
</t>
  </si>
  <si>
    <t>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t>
  </si>
  <si>
    <t xml:space="preserve">El porcentaje corresponde a 29 decisiones de las cuales 26 han sido a favor de la entidad y 3 en contra. </t>
  </si>
  <si>
    <t xml:space="preserve">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
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
</t>
  </si>
  <si>
    <t>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
_x000D_
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t>
  </si>
  <si>
    <t xml:space="preserve">Se presentan los siguinetes avances en el reporte del indicador:_x000D_
* Se identificaron las infraestructuras para la circulación de prácticas artísticas y culturales a través de una encuesta virtual a los agentes enviada a los agentes de danza, teatro y circo._x000D_
 * Se consolidó la información de escenarios de teatro y circo obtenida a través de los programas nacionales de Salas Concertadas y Salas de Danza. _x000D_
</t>
  </si>
  <si>
    <t>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t>
  </si>
  <si>
    <t xml:space="preserve">Se ejecutaron cuarenta y siete (47) eventos de formación de los cuarenta y cinco (45) que estaban programados dentro del Plan Institucional de Capacitación para la presente vigencia. _x000D_
_x000D_
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t>
  </si>
  <si>
    <t>El 94% de los participantes califico en nivel alto y muy alto los procesos de formación ejecutados y evaluados a la fecha de corte.</t>
  </si>
  <si>
    <t>El Ministerio de Cultura cuenta con con los siguientes instrumentos archivísticos actualizados y publicados en la página web de la entidad: Programa de Gestión Documental  y Banco Terminológico de Series y Subseries Documentales.</t>
  </si>
  <si>
    <t>En el mes de mayo se realizará el lanzamiento de la convocatoria de la fase II del programa nacional de estimulos que incluye 2 Becas para la públicación de obra de autoras negras, afrocolombianas, raizales y/o palenqueras. _x000D_
Se tiene previsto que se otorguen estos estimulos en el mes de octubre del 2019._x000D_
_x000D_
La convocatoria cerró el 5 de julio del 2019, se presentaron y los resultados que se publicaran el 25 de octubre del 2019. Cada estímulo tiene una cuantía de $12.000.000._x000D_
_x000D_
De acuerdo al reporte de Literatura: "la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
_x000D_
El Ministerio cumplió con ofertar las 2 Becas a través del programa Nacional de Estimulos; sinembargo, las obras obras presentadas no cumplieron con los requisitos y criterios del jurado.</t>
  </si>
  <si>
    <t xml:space="preserve">El avance cualitativo corresponde al diseño de la estrategia del Programa Mujeres Afro, que según establecido en la ficha tecnica corresponde al 10%_x000D_
_x000D_
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
_x000D_
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
_x000D_
El 02 de noviembre se cumplió con el 100% del proceso de formación piloto de Narrativas Afrocomunitarias en Buenaventura. _x000D_
_x000D_
_x000D_
El 06 de diciembre se realizó la claúsura del piloto de formación en Buenaventura. </t>
  </si>
  <si>
    <t xml:space="preserve">Con corte al 31 de diciembre las narradoras han participado en 10 circuitos._x000D_
_x000D_
</t>
  </si>
  <si>
    <t>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
Dado que hubo convocatorias declaradas desiertas, por ausencia de proponentes, por incumplimiento de requisitos y la no delegación de ganadores suplentes; no fue posible cumplir con la meta establecida para el año 2019, quedando pendiente por otorgar 144 estímulos (meta rezagada).</t>
  </si>
  <si>
    <t>Al cierre de la vigencia 2019, el número de estímulos otorgados por el PNE, priorizados con seguimiento fue de 102.</t>
  </si>
  <si>
    <t>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t>
  </si>
  <si>
    <t>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
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
El sobre cumplimiento de 33 funciones adicionales a las proyectadas se da gracias a la gestión con el sector privado para producir o coproducir funciones adicionales en la vigencia 2019, con el fin de obtener un desempeño sobresaliente.</t>
  </si>
  <si>
    <t xml:space="preserve">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t>
  </si>
  <si>
    <t>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t>
  </si>
  <si>
    <t>El avance en el Sistema Integrado de Conservación y Restauración (SICRE) se continua realizó en todos los Museos del Ministerio de Cultura de manera permanente para mantener adecuadamente el patrimonio colombiano.</t>
  </si>
  <si>
    <t>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Por otra parte se acordó con las bibliotecas públicas de Susa y  Baranoa la utilización de la exposición, la sala y la maleta viajera a partir de noviembre hasta el año 2020.</t>
  </si>
  <si>
    <t>246 municipios han girado a Colpensiones la suma de $75.930 millones para asignar a 3.102 creadores y gestores culturales los beneficios de anualidad vitalicia (2.717) y financiación de aportes al Servicio Social Complementario de BEPS (385).</t>
  </si>
  <si>
    <t>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</si>
  <si>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t>
  </si>
  <si>
    <t xml:space="preserve">Al cierre de la vigencia 2019 se formularon y ejecutaron la totalidad de los eventos conmemorativos al bicentenario. </t>
  </si>
  <si>
    <t>1. Desde el Viceministerio de la Creatividad y la Economía Naranja se realizó seguimiento a los proyectos presentados por la Fundación Batuta y a escuela de música EMMAT en el marco de la Resolución 1933-2019 Línea Reactiva de FINDETER._x000D_
_x000D_
Y se enviaron los conceptos técnicos favorables correspondientes a la aprobación de dichos proyectos._x000D_
2. Se realizó seguimiento al Viceministerio de Fomento Regional y Patrimonio para la validación y entrega de los prototipos que serán incluidos en el módulo de la Línea Reactiva de FINDETER en el dominio www.economianaranja.gov.co_x000D_
_x000D_
Con lo anterior se establecen 2 principales mecanismos de financiación diseñados y puestos en funcionamiento para la vigencia 2019: _x000D_
_x000D_
2. Línea Reactiva de Findeter_x000D_
3. Diseño y puesta en marcha de la segunda fase del Programa Nacional de Estímulos (Capítulo Naranja)</t>
  </si>
  <si>
    <t xml:space="preserve"> A 31 de octubre se crearon 498 usuarios en la plataforma economianaranja.gov.co, de los cuales 339 enviaron la _x000D_
1. A 31 de octubre se crearon 498 usuarios en la plataforma www.,economianaranja.gov.co, de los cuales 339 enviaron la documentación necesaria para aplicar al beneficio de rentas exentas por siete años. A 24 de diciembre se evaluaron 339 proyectos. _x000D_
Hasta el momento, 24/12/2019, se han atendido las siguientes solicitudes con relación al Beneficio de Rentas Exentas:_x000D_
en info-economianaranja.gov.co:  10 consultas_x000D_
Vía telefónica: 250_x000D_
PQR: 0_x000D_
Presencial: 2_x000D_
_x000D_
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
_x000D_
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
_x000D_
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t>
  </si>
  <si>
    <t>PLAN ESTRATÉGICO INSTITUCIONAL 2018-2022</t>
  </si>
  <si>
    <t>ID_O</t>
  </si>
  <si>
    <t>ID_E</t>
  </si>
  <si>
    <t>ID_I</t>
  </si>
  <si>
    <t>No.</t>
  </si>
  <si>
    <t>OBJETIVO ESTRATEGICO</t>
  </si>
  <si>
    <t>LÍDER DE OBJETIVO</t>
  </si>
  <si>
    <t>No</t>
  </si>
  <si>
    <t>ESTRATEGIA</t>
  </si>
  <si>
    <t>RESPONSABLE DE LA ESTRATEGIA</t>
  </si>
  <si>
    <t>INDICADOR</t>
  </si>
  <si>
    <t>RESPONSABLE DEL INDICADOR</t>
  </si>
  <si>
    <t>LINEA
 BASE</t>
  </si>
  <si>
    <t>META CUATRIENIO</t>
  </si>
  <si>
    <t>META
2019</t>
  </si>
  <si>
    <t>OBSERVACIONES</t>
  </si>
  <si>
    <t>META
 2020</t>
  </si>
  <si>
    <t>META
2021</t>
  </si>
  <si>
    <t>META
 2022</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</si>
  <si>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</si>
  <si>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Ministra
Viceministros</t>
  </si>
  <si>
    <t>Jefe Oficina Jurídica</t>
  </si>
  <si>
    <t>Proyecto de modificación de la Ley de Cultura presentado al Congreso</t>
  </si>
  <si>
    <t>NA</t>
  </si>
  <si>
    <t>-</t>
  </si>
  <si>
    <t>Despacho Viceministro de Creatividad y Economía Naranja</t>
  </si>
  <si>
    <t>Formulación e implementación de Políticas Públicas del ámbito cultural con enfoque poblacional y territorial</t>
  </si>
  <si>
    <t>Dirección e Patrimonio</t>
  </si>
  <si>
    <t>Dirección de Patrimonio</t>
  </si>
  <si>
    <t>Plan Decenal de Lenguas Nativas concertado y protocolizado</t>
  </si>
  <si>
    <t>Dirección de Poblaciones</t>
  </si>
  <si>
    <t>Documentos de Políticas Públicas para el fortalecimiento de la Economia Naranja formulados</t>
  </si>
  <si>
    <t>Subsectores de la Cuenta Satélite de Cultura medidos</t>
  </si>
  <si>
    <t>Despacho Viceministro de Creatividad y Economia Naranja</t>
  </si>
  <si>
    <t xml:space="preserve">Liderar la articulación entre los diferentes niveles de gobierno, los agentes del sector cultura y el sector privado para propiciar el acceso a la cultura, la innovación y el emprendimiento cultural desde nuestros territorios
</t>
  </si>
  <si>
    <t>Viceministro de Creatividad y Economia naranja
Director de Fomento Regional</t>
  </si>
  <si>
    <t xml:space="preserve">
Fortalecimiento de la gestión cultural en los territorios</t>
  </si>
  <si>
    <t>Director de Fomento Regional</t>
  </si>
  <si>
    <t>Entidades territoriales asesoradas en la estrategia de Fomento a la Gestión Cultural</t>
  </si>
  <si>
    <t>Fortalecimiento del emprendimiento cultural en los territorios</t>
  </si>
  <si>
    <t>Coordinadora Grupo de Emprendimiento Cultural</t>
  </si>
  <si>
    <t>Pilotos con el programa "mujeres afro narran su territorio implementados" (componente emprendimiento).
Código: Programa mujeres afro narran su territorio</t>
  </si>
  <si>
    <t>Despacho Ministra</t>
  </si>
  <si>
    <t>N.A</t>
  </si>
  <si>
    <t>Promoción de un entorno institucional para desarrollo y consolidación de la Economía Naranja.</t>
  </si>
  <si>
    <t>Viceministro de Economía Naranja</t>
  </si>
  <si>
    <t xml:space="preserve">Agendas creativas regionles implementadas </t>
  </si>
  <si>
    <t>Director de Poblaciones</t>
  </si>
  <si>
    <t>Promoción de hábitos de lectura en la población Colombiana con énfasis en la primera infancia, infancia, adolescencia y familias</t>
  </si>
  <si>
    <t>Directora Biblioteca Nacional</t>
  </si>
  <si>
    <t>Biblioteca Nacional</t>
  </si>
  <si>
    <t>Promedio de libros leídos por la población colombiana, de 12 años o más que leyeron libros  (ECC)</t>
  </si>
  <si>
    <t>Usuarios que acceden a las plataformas Maguaré y MaguaRED</t>
  </si>
  <si>
    <t>Dirección de Artes</t>
  </si>
  <si>
    <t xml:space="preserve">Entidades Territoriales con asesoria y acompañamiento técnico para el fortalecimiento de las Redes y/o Bibliotecas Públicas de su región. </t>
  </si>
  <si>
    <t xml:space="preserve">Directora Biblioteca Nacional
</t>
  </si>
  <si>
    <t>Directora de Artes</t>
  </si>
  <si>
    <t>Cualificaciones del sector según el mapa ocupacional y los segmentos del campo cultural elaboradas.</t>
  </si>
  <si>
    <t>Director de Patrimonio</t>
  </si>
  <si>
    <t>Niños y jóvenes beneficiados por programas y procesos artísticos y culturales
Código: Política Antidrogas - Ruta Futuro</t>
  </si>
  <si>
    <t>Municipios acompañados en el desarrollo de estrategias de circulación y formación de públicos, para el cine colombiano.</t>
  </si>
  <si>
    <t>Director de Cinematografía</t>
  </si>
  <si>
    <t>Directora de Comunicaciones</t>
  </si>
  <si>
    <t>Pilotos con el programa "mujeres afro narran su territorio implementados". (componente creación)
Código: Programa mujeres afro narran su territorio</t>
  </si>
  <si>
    <t>Viceministro de Creatividad y Economía Naranja</t>
  </si>
  <si>
    <t>Dirección de Cinematografía</t>
  </si>
  <si>
    <t xml:space="preserve">Viceministro de Creatividad y Economía Naranja
</t>
  </si>
  <si>
    <t>Conciertos realizados para acercar al público a la experiencia de la música sinfónica.</t>
  </si>
  <si>
    <t>Funciones de obras artísticas y culturales realizadas en sala del Teatro Colón</t>
  </si>
  <si>
    <t>Teatro Colón</t>
  </si>
  <si>
    <t>Diseño y puesta en marcha de modelos de financiación para la cultura.</t>
  </si>
  <si>
    <t>Despacho del Viceministro de Economía Naranja y la Creatividad</t>
  </si>
  <si>
    <t>Promoción de la gestión de recursos para el desarrollo de los procesos artísticos y culturales</t>
  </si>
  <si>
    <t>Oficina Asesora de Asuntos Internacionales</t>
  </si>
  <si>
    <t>Área de asuntos internacionales y cooperación</t>
  </si>
  <si>
    <t>Dirección de Fomento Regional</t>
  </si>
  <si>
    <t>Proyectos aprobados en el Sistema General de Regalías para el sector Cultura</t>
  </si>
  <si>
    <t>Coordinadora Grupo de Infraestructura Cultural</t>
  </si>
  <si>
    <t>Infraestructuras culturales Construidas, adecuadas y dotadas,</t>
  </si>
  <si>
    <t>Diseño del museo de la diversidad étnica y cultural</t>
  </si>
  <si>
    <t>Director Museo Nacional</t>
  </si>
  <si>
    <t>N/A</t>
  </si>
  <si>
    <t>Diseño e e implementación de circuitos regionales para la movilidad de los procesos y practicas artísticas y culturales en articulación con las infraestructuras y los programas existentes en el territorio.</t>
  </si>
  <si>
    <t>Viceministro de Creatividad y Economía Naranja
Directora Artes</t>
  </si>
  <si>
    <t>Directora Artes</t>
  </si>
  <si>
    <t>Circuitos nacionales e internacionales de las narradoras afros y sus obras.
Código: Programa mujeres afro narran su territorio</t>
  </si>
  <si>
    <t>Por definir</t>
  </si>
  <si>
    <t>Implementar acciones de protección, reconocimiento y salvaguarda del patrimonio cultural Colombiano para preservar e impulsar nuestra identidad nacional, desde los territorios.</t>
  </si>
  <si>
    <t>Director de Patrimonio
Directora Artes</t>
  </si>
  <si>
    <t>Manifestaciones inscritos en la Lista Representativa de Patrimonio Cultural Inmaterial de la Humanidad y la Lista de Patrimonio Mundial de la UNESCO</t>
  </si>
  <si>
    <t>Regiones PDET con el programa de Expedición Sensorial Implementado.</t>
  </si>
  <si>
    <t>Planes formulados y en ejecución
Código: Bicentenario</t>
  </si>
  <si>
    <t>Ejemplares de la colección "Historias de la Historia de Colombia" que hacen parte de la Serie Leer es mi cuento entregados.
Código: Bicentenario</t>
  </si>
  <si>
    <t>Dirección artes</t>
  </si>
  <si>
    <t>Bienes de interés cultural del ámbito nacional que cuentan con Planes Especiales de Manejo y Protección PEMP</t>
  </si>
  <si>
    <t>Bienes de interés cultural del ámbito nacional intervenidos</t>
  </si>
  <si>
    <t>Garantía de la preservación del patrimonio material representado en las colecciones de los Museos del Ministerio de  Cultura</t>
  </si>
  <si>
    <t>Impulsar procesos creativos culturales que generen valor social agregado y fortalezca la identidad y memoria cultural, desde los territorios.</t>
  </si>
  <si>
    <t xml:space="preserve">Ministra
Viceministros </t>
  </si>
  <si>
    <t>Fortalecimiento del Programa Nacional de Concertación Cultural - PNCC y el Programa Nacional de Estímulos -  PNE.</t>
  </si>
  <si>
    <t>Coordinadores PNCC y PNE.</t>
  </si>
  <si>
    <t>Proyectos artísticos y culturales apoyados a través del Programa Nacional de Concertación Cultural</t>
  </si>
  <si>
    <t>Coordinadora PNCC</t>
  </si>
  <si>
    <t>Proyectos apoyados por el PNCC priorizados con seguimiento</t>
  </si>
  <si>
    <t>Dependencias Misionales Coordinador PNCC</t>
  </si>
  <si>
    <t>Coordinador PNE</t>
  </si>
  <si>
    <t>Estímulos otorgados por el PNE, priorizados con seguimiento</t>
  </si>
  <si>
    <t>Dependencias Misionales Coordinador PNE</t>
  </si>
  <si>
    <t>Emprendedores o empresas de las agendas creativas regionales fortalecidas con asistencia técnica</t>
  </si>
  <si>
    <t>Empresas que acceden al sistema de beneficios tributarios</t>
  </si>
  <si>
    <t>Fortalecimiento de espacios itinerantes y no convencionales, para extender la oferta de bienes y servicios culturales.</t>
  </si>
  <si>
    <t>Directora Biblioteca Nacional y Director Museo Nacional</t>
  </si>
  <si>
    <t>Bibliotecas públicas de la RNBP que implementan el Programa de Bibliotecas Itinerantes.</t>
  </si>
  <si>
    <t>Exposiciones de colecciones itinerantes realizadas</t>
  </si>
  <si>
    <t xml:space="preserve">Fortalecer la capacidad de gestión y desempeño institucional y la mejora continua de los procesos, basada en  la gestión de los riesgos,  el manejo de la  información y la evaluación para la toma de decisiones
</t>
  </si>
  <si>
    <t>Secretaría General</t>
  </si>
  <si>
    <t xml:space="preserve">Secretaría General
</t>
  </si>
  <si>
    <t>Grupo de Gestión Financiera y Contable</t>
  </si>
  <si>
    <t>Seguimiento del Plan Estratégico Institucional</t>
  </si>
  <si>
    <t>Nivel de implementación de las dimensiones del Modelo Integrado de Planeación y Gestión.</t>
  </si>
  <si>
    <t xml:space="preserve"> Nivel de integración de los subsistemas en el Sistema Integrado de Gestión Institucional</t>
  </si>
  <si>
    <t>Fortalecimiento del sistema de control interno y la lucha contra la corrupción</t>
  </si>
  <si>
    <t>Grupo de Servicio al ciudadano</t>
  </si>
  <si>
    <t xml:space="preserve">Seguimiento y monitoreo del Plan Anticorrupción y Atención al Ciudadano. </t>
  </si>
  <si>
    <t>Oficina Asesora de Planeación y Responsable de cada uno de los componentes. 
C1 Gestión del riesgo de corrupción: Oficna Asesora de Planeación
C2 Racionalización de Trámites: Grupo de Servicio al ciudadano, Áreas Misionales y Oficina Asesora de Planeación
C3 Rendición de Cuentas: Oficina Asesora de Planeación, Viceministros,Áreas Misionales y Grupo de Divulgación y Prensa.
C4 Atención al Ciudadano: Grupo de Servicio al ciudadano y Oficina Asesora de Planeación
C5 Transparencia y acceso a la información: Grupo de Gestión Administrativa y Grupo de Divulgación y Prensa.</t>
  </si>
  <si>
    <t>Grupo de Gestión Humana</t>
  </si>
  <si>
    <t>Nivel de ejecución del Plan Institucional de Capacitaciones</t>
  </si>
  <si>
    <t xml:space="preserve">Fortalecimiento de  las TICs y los canales de comunicación.  </t>
  </si>
  <si>
    <t>Grupo de Gestión de Sistemas e informática</t>
  </si>
  <si>
    <t>Grupo de Gestión de Sistemas e Informática</t>
  </si>
  <si>
    <t>Grupo de Gestión Documental</t>
  </si>
  <si>
    <t>CARMEN INÉS VÁSQUEZ CAMACHO - MINISTRA DE CULTURA</t>
  </si>
  <si>
    <t>AVANCE 2020</t>
  </si>
  <si>
    <t>Se conceptualizaron 22 proyectos, superando con creces la meta de 15 para el año 2019.</t>
  </si>
  <si>
    <t>OBSERVACIONES 2019</t>
  </si>
  <si>
    <r>
      <rPr>
        <b/>
        <sz val="12"/>
        <color rgb="FFFF0000"/>
        <rFont val="Arial"/>
        <family val="2"/>
      </rPr>
      <t>Rezago</t>
    </r>
    <r>
      <rPr>
        <b/>
        <sz val="12"/>
        <rFont val="Arial"/>
        <family val="2"/>
      </rPr>
      <t xml:space="preserve"> o Avance Meta Cuatrenío</t>
    </r>
  </si>
  <si>
    <t>Ocultar para Públicar</t>
  </si>
  <si>
    <t>CIERRE 
2019</t>
  </si>
  <si>
    <t>Diseño del Museo Afro de Colombia</t>
  </si>
  <si>
    <t>Planes formulados y en ejecución
Código: Bicentenario</t>
  </si>
  <si>
    <t>Pilotos con el programa "mujeres afro narran su territorio implementados". (componente creación)
Código: Programa mujeres afro narran su territorio</t>
  </si>
  <si>
    <t>Desarrollo del programa "mujeres narran su territorio"
Código: Programa mujeres narran su territorio</t>
  </si>
  <si>
    <t>Nodos y mesas de economía naranja instalados y con asistencia técnica en el territorio nacional</t>
  </si>
  <si>
    <t>Creadores y gestores culturales beneficiados con el programa de Beneficios Económicos Periódicos - BEPS</t>
  </si>
  <si>
    <t>Obras artísticas exhibidas y/o divulgadas de las artes plásticas y visuales</t>
  </si>
  <si>
    <t>Empresas y personas naturales que acceden al sistema de beneficios tributarios para la cultura, la creatividad y la Economía Naranja</t>
  </si>
  <si>
    <t>*</t>
  </si>
  <si>
    <t xml:space="preserve">Se realizaron todos los eventos conmemorativos proyectados para la vigencia 2020 de forma presencial y virtual, debido a la contingencia del covid19, pero dando cumplimiento a los 12 eventos conmemorativos dispuestos a desarrollar en la vigencia actual.   </t>
  </si>
  <si>
    <t>El piloto se desarrolló en 2019 y la meta se cumplió.</t>
  </si>
  <si>
    <t/>
  </si>
  <si>
    <t>% AVANCE 2020</t>
  </si>
  <si>
    <t>% AVANCE ACUMULADO 2021</t>
  </si>
  <si>
    <t>Cumplido en 2020</t>
  </si>
  <si>
    <t>Indicador cumplido en 2019</t>
  </si>
  <si>
    <t>Información 30-04-2021</t>
  </si>
  <si>
    <t>Objetivo 1</t>
  </si>
  <si>
    <t>Objetivo 2</t>
  </si>
  <si>
    <t>Objetivo 3</t>
  </si>
  <si>
    <t>Objetivo 4</t>
  </si>
  <si>
    <t>Objetivo 5</t>
  </si>
  <si>
    <t>Objetivo 6</t>
  </si>
  <si>
    <t>Objetivo 7</t>
  </si>
  <si>
    <t>Objetivo 8</t>
  </si>
  <si>
    <t>Promedio total</t>
  </si>
  <si>
    <t>% Avance acumulado cuatrienio</t>
  </si>
  <si>
    <t>AVANCE ACUMULADO 2020</t>
  </si>
  <si>
    <t>% AVANCE ACUMULADO 2020</t>
  </si>
  <si>
    <t>Dirección de Audiovisuales, Cine y Medios Interactivos</t>
  </si>
  <si>
    <t xml:space="preserve">Durante el mes de junio la Biblioteca Nacional de Colombia dio continuidad a la preparación de estrategias, planes y programas tendientes al incremento del índice de libros leídos por la población Colombiana entre 5 a 11 años, incluyendo la propuesta de la segunda encuesta ENLEC para el primer semestre de 2022.	</t>
  </si>
  <si>
    <t xml:space="preserve">Durante el mes de junio la Biblioteca Nacional de Colombia dio continuidad a la preparación de estrategias, planes y programas tendientes al incremento del índice de libros leídos por la población Colombiana entre 12 años,  incluyendo la propuesta de la segunda encuesta ENLEC para el primer semestre de 2022.	 </t>
  </si>
  <si>
    <t xml:space="preserve">Durante el mes de junio se digitalizaron, editaron y dispusieron en la Biblioteca Digital de la Biblioteca Nacional de Colombia,186 títulos, para un total acumulado en la vigencia 2021 de 858. En total se han digitalizado 5.158.	</t>
  </si>
  <si>
    <t xml:space="preserve">Durante el mes de junio se adelantaron las siguientes acciones: a) Acompañamiento técnico y formativo: se realizó la planeación y diseño de los esquemas de acompañamiento presencial de seguimiento a la implementación de las 150 BRI implementadas en 2020 y de las 150 que se implementarán en 2021. b) Inducción al equipo de tutores y promotores de lectura: se realizó la capacitación a 28 profesionales encargados de acompañar a las 300 comunidades rurales y 300 bibliotecas públicas priorizadas con seguimiento e implementación presencial. c) Visitas presenciales: se dio inició al acompañamiento presencial en 20 bibliotecas públicas y comunidades rurales, con un total de 2 visitas de fase I finalizadas al cierre del mes. d) Socialización con bibliotecarios: el 25 de junio se llevó a cabo una jornada de socialización del programa y presentación del cronograma de actividades en territorio con los bibliotecarios públicos que acompañarán el proceso en cada municipio.	 </t>
  </si>
  <si>
    <t>Avance acumulado junio 2021</t>
  </si>
  <si>
    <t xml:space="preserve">Durante el mes de junio se realizó la planeación del esquema de asistencia técnica y acompañamiento a realizar en cada una de las entidades territoriales. También se adelantó la contratación del equipo de profesionales a cargo de realizar este acompañamiento en terreno y se dio el correspondiente proceso de inducción. A partir del 28 de junio se inició el proceso de asesoría y acompañamiento técnico in situ a las bibliotecas públicas de las 185 entidades territoriales. Estas bibliotecas contarán con acciones encaminadas a fortalecer los procesos que se realizan y enriquecer el adecuado funcionamiento de las bibliotecas públicas en dos líneas técnicas: 1) gestión bibliotecaria y servicios bibliotecarios, 2) lectura, escritura y oralidad. A 30 de junio se han adelantado 6 visitas de acompañamiento en primera fase.	 </t>
  </si>
  <si>
    <t xml:space="preserve">Con corte a 30 de junio la estrategia digital MaguaRED contó con 54.648 visitas reportadas, con un total de 46.158 usuarios que accedieron al portal. Por otra parte, Maguaré contó con 65.649 visitas, de 42.217 usuarios que accedieron a los contenidos digitales. En total se contó con 88.375 usuarios que accedieron a las plataformas en el mes, llegando así a un acumulado de 3.553.462.	</t>
  </si>
  <si>
    <t xml:space="preserve">Con corte al 30 de junio, un total 570 personas han sido beneficiadas por programas de formación, así:
207 personas beneficiadas por las Becas Comunicación y Territorio 2020, 175 de Estímulos Imaginando Nuestra Imagen - INI 2020; 16 personas del Encuentro de Animación y 15 personas del Encuentro Documental, 18 personas proceso IMAGINANDO NUESTRA IMAGEN INI - organización Putumayo, Arte y Diseño en el Valle del Sibundoy, Putumayo, 51 agentes del sector del taller de cine y realidad en el Valle del Sibundoy, Putumayo y, 8 beneficiarios en procesos de formación de Infancia, Juventud y Medios.	
También se inició con el desarrollo de las actividades de los talleres virtuales de Cuento, Novela, Poesía, Crónica, Edición de Textos, Ciencia Ficción, Literatura infantil y Narrativa Gráfica beneficiando a 270 personas que aún no terminan los cursos. El 30 de junio finalizaron las cinco primeras sesiones de los talleres.
En cuanto a la ejecución el Convenio de asociación suscrito entre el Ministerio de Cultura y la Universidad EAN, para la generación de capacidades, competencias e investigaciones para el fortalecimiento de la gestión cultural y la economía naranja en Colombia, se encuentra en implementación la fase de alistamiento según el cronograma aprobado por el Comité operativo del convenio, para iniciar el proceso de selección de participantes en el mes de julio e iniciar la implementación del Diplomado en formulación y gestión de proyectos culturales en el mes de agosto. El diplomado se implementará en 27 sedes a nivel nacional.	</t>
  </si>
  <si>
    <t>Al mes de junio, de acuerdo a los informes recibidos por la Fundación Nacional Batuta, se reportan un aumento de 142 niños, niñas, adolescentes y jóvenes inscritos para un total de 18.268 beneficiarios en los 131 centros musicales del Programa Sonidos de Esperanza, antes llamado Música para la Reconciliación. Para un total acumulado de 230.963</t>
  </si>
  <si>
    <t xml:space="preserve">Con corte al mes de junio ya se tiene la parrilla de artistas Manuel Medrano, Tibiáfrica, Asael Cuesta, Orquesta d' Caqué con Salsa Viva, Ghetto Kumbé, Agrupación Guarura, Creole Group, Fundación Nacional Batuta, Herencia de Timbiquí y Sistema Solar. Que conmemorarán 211 años de independencia el 20 de Julio en el Gran Concierto Nacional 'Colombia, un Amor que nos une'. Un evento virtual, liderado por el Ministerio de Cultura, para homenajear la riqueza, sonidos y diversidad desde San Andrés, Leticia, Bogotá y Cali.	 </t>
  </si>
  <si>
    <t xml:space="preserve">Con corte al mes de junio se encuentran en exhibición las 185 obras en la página web de los 17 Salones Regionales de Artistas. Así mismo se están realizando acciones de planeación para la divulgación de las 132 obras.	 </t>
  </si>
  <si>
    <t xml:space="preserve">Los avances correspondientes al mes de junio son: 
1. Diplomado de Metodologías de Creación Artística Multi, Inter y Transdisciplinar, Diplomado de Metodologías de Creación Artística Multi, Inter y Transdisciplinar: Finalización de contenidos del documento de orientaciones, diseño preliminar de los módulos virtuales y presencial para el Diplomado, apertura de inscripciones para docentes de las subregiones de Montes de María, Catatumbo, Pacífico Medio y Pacífico Sur Frontera Nariñense, con cierre al 9 de julio; a la fecha se encuentran 80 inscritos de los cuales 47 corresponden a los municipios de las subregiones priorizadas. 
2. Laboratorios de Investigación – Creación Artística Colectiva: - Sujetos de reparación colectiva Consejo Comunitario vereda San Miguel y vereda Lomitas Sur y Norte del municipio Buenos Aires, Cauca en el marco de los Planes Integrales de Reparación Colectiva - PIRC: se realizó reunión el 24 de junio con representantes de los 2 sujetos de reparación para concertar las acciones a realizar en el marco del cumplimiento de la medida de satisfacción. - Laboratorio de Creación de Narrativas Femeninas para el sujeto de reparación colectiva Resguardo Tanela del municipio Unguía, Chocó en el marco del PIRC: se realizó reunión de concertación con el enlace de la Unidad de Víctimas. 
3. Proyecto Mentorías – Mujeres, Arte y Territorio: Contratación de 5 mentoras del proyecto, celebración de primera reunión para definir las estrategias de difusión y acompañamiento a la convocatoria y el Plan de Trabajo general, elaboración y aprobación de los términos de inscripciones, formulario y diseño de piezas gráficas y publicitarias para la convocatoria a inscripción, apertura del proceso de inscripción con cierre el 12 de julio.	 </t>
  </si>
  <si>
    <t xml:space="preserve">La serie Leer es mi cuento incluye cada año dos títulos alusivos al Bicentenario de la Independencia bajo el título "Historias de la Historia de Colombia". En tal sentido, en el marco del contrato interadministrativo 2033-21 con la Imprenta Nacional de Colombia, en junio se avanzó con la impresión de 18.000 ejemplares de la obra "La Monja" - "Mi Madrina" escrita por Soledad Acosta de Samper y 18.000 ejemplares de la obra "Entre usted, que se moja" de José David Guarín. Adicionalmente se entregaron 906 ejemplares de cada uno de estos dos títulos en el Archipiélago de San Andrés, Providencia y Santa Catalina. En total se han impreso 83.000 ejemplares de los títulos alusivos al Bicentenario y se han distribuido 1.812 ejemplares.	 </t>
  </si>
  <si>
    <t>Con corte a 31 de junio, 705 municipios y 18 departamentos han girado a Colpensiones la suma de $211.414 millones de pesos para asignar a 8.546 creadores y gestores culturales los beneficios de anualidad vitalicia (7.759) y financiación de aportes al servicio social complementario de BEPS (787).</t>
  </si>
  <si>
    <t>Los asesores de la Dirección de Fomento Regional asesoran 1000 municipios, 31 ciudades capitales y 32 departamentos para realizar asistencia técnica a institucionalidad cultural, gestores culturales y consejos de cultura en temas relacionados con planeación, formulación de proyectos, financiación y participación ciudadana. Al 30 de junio de 2021 se han asesorado 1096 de 1134 departamentos y municipios para un avance del 96,6%, para poder cumplir con el objetivo propuesto del 2021, se asesoraran 21 nuevos municipios.</t>
  </si>
  <si>
    <t>OBSERVACIONES (junio 2021)</t>
  </si>
  <si>
    <t xml:space="preserve">Entre el mes de agosto de 2018 y el mes de junio de 2021 fueron aprobados 107 proyectos ante el Sistema General de Regalías – SGR. El monto total de inversión de estos proyectos asciende a $ 449.000 mil millones de pesos en 25 departamentos: Antioquia, Arauca, Atlántico, Boyacá, Caldas, Caquetá, Casanare, Cauca, Cesar, Chocó, Córdoba, Cundinamarca, Huila, La Guajira, Magdalena, Meta, Nariño, Putumayo, Quindío, Risaralda, San Andrés, Santander, Sucre, Tolima y Valle del Cauca.	 </t>
  </si>
  <si>
    <t xml:space="preserve">Iniciando junio el Viceministerio de turismo envío presentación de estructura de la política, se realizó por parte de Mincultura cuadro comparativo entre la estructura propuesta enviada en diciembre de 2020 y la nueva propuesta de turismo. Se hicieron observaciones sobre temas faltantes y se envió correo a través de la dirección de patrimonio, así mismo el 16 de junio se recibió el documento de diagnóstico y estructura del documento de formulación, se realizaron observaciones conceptuales y se solicitó incorporar las propuestas realizadas por Mincultura en el documento de formulación enviado en diciembre de 2020.	 </t>
  </si>
  <si>
    <t xml:space="preserve">Con corte a junio se cuenta con metodología y cartilla de PCI en contextos urbanos. Pilotos en Salamina, Saravena, Cali, Popayán. compromiso cumplido	 </t>
  </si>
  <si>
    <t xml:space="preserve">Con corte junio se han finalizado 12 cualificaciones: Cualificaciones finalizadas: Danza (3), Circo (1), Cocina tradicional (2), Construcción tradicional (1), Escenografía (2), Iluminación (1), Maquillaje (1), Vestuario Artístico. (1) Cualificaciones en revisión final: Audiovisual (16), Editorial (13). Cualificaciones en proceso: con corte mayo se han finalizado 12 cualificaciones: Cualificaciones finalizadas: Danza (3), Circo (1), Cocina tradicional (2), Construcción tradicional (1), Escenografía (2), Iluminación (1), Maquillaje (1), Vestuario Artístico. (1) Cualificaciones en revisión final: Audiovisual (16), Editorial (13). Cualificaciones en proceso: Música, teatro, producción de artes escénicas, entidades museales, lenguas nativas, artesanías, Carnaval de Negros y Blancos, luthería. Patrimonio,, Carnaval de Negros y Blancos, luthería, adicionalmente se diseñan las cualificaciones en sus 4 componentes de 7 perfiles para las entidades museales "museografía, museología, asistencia de museos, educación museal, dirección y administración de museos, catalogación y registro y curaduría", conservación y restauración del patrimonio cultural mueble, los perfiles pasaron por procesos de verificación con el sector productivo y académico . En el subsector de Construcción de Instrumentos musicales se cuenta con la definición de los perfiles a cualificar para la ocupación 7312-Fabricantes y afinadores de instrumentos musicales y se continúa con el fortalecimiento del documento conceptual del Campo de Observación, se realizó la revisión y ajuste del análisis funcional para el perfil de Construcción y afinación de instrumentos de cuerda pulsada.	</t>
  </si>
  <si>
    <t xml:space="preserve">Con corte a junio, se llevaron a cabo reuniones con las Alcaldías de Puerto Tejada y Santander de Quilichao, se les remitió una copia del borrador de los estatutos de las Escuela Taller, para ser revisados y remitidos de regreso con comentarios a los estatutos e incluyendo los aportes para la creación de la Escuela Taller del Norte del Cauca. Una vez se reciba esta información se continuará con el proceso de constitución de la junta directiva de la misma.	 </t>
  </si>
  <si>
    <t xml:space="preserve">Con corte a Junio se han expedido resoluciones para 22 Talleres Escuela así: 
5 en Pasto - Nariño en Barniz de Pasto o Mopa Mopa 
1 Unguia - Chocó en cocina tradicional 
1 en Acandi - Chocó en Cocina tradicional 
1 en Cerrito - Valle del Cauca en Dulces y mecatos practica tradicional 
1 en Yotoco - Valle del Cauca en Bordados y Tejidos 
1 en Ginebra - Valle del Cauca en Lutheria 
2 en Jamundí - Valle del Cauca en Cocina tradicional y Tejido 
1 en yumbo - Valle del Cauca en Cocina tradicional 
1 en Santander de Quilichao - Cauca en Violín Caucano 
1 en Suarez - Cauca en actividades de turismo en naturaleza 
1 en Guapi - Cauca en Tejido en fibra vegetal 
2 en Providencia - San Andres en Construcción mixta 
1 en Olaya herrera - Nariño en Elaboración de artesanías con chaquira y canastos, 
1 en suaza - Huila en Elaboración del sombrero suaseño en palma de iraca 
1 en Palermo en - Huila en Tejeduría en Pindo 
1 en Isnos - Huila en Talla de piedra. 
Los cuales se encuentran en diferentes etapas y fases de fortalecimiento.	</t>
  </si>
  <si>
    <t xml:space="preserve">Con corte a junio se han desarrollado Dos postulaciones enviadas a la UNESCO: 1) Sistema de Conocimiento Ancestral de la Sierra Nevada de Santa Marta. 2) Cuadros Vivos de Galeras, Sucre. compromiso cumplido y Los expedientes se encuentran ya en procesamiento por parte del secretariado de la UNESCO.	  </t>
  </si>
  <si>
    <t>Con corte a 30 de junio se han inscrito en la LICBIC y se han postulado a la LRPCI los siguientes elementos: 1) Paisaje Cultural de Providencia, Archipiélago de San Andrés, Providencia y Santa Catalina. 2) El Club de Comercio en Bucaramanga. 3) La Cumbia del Magdalena (en elaboración PES). 4) Colección de Marionetas del Teatro Fundación Jaime Manzur 5) La Minería Artesanal Ancestral de metales precioso. EN PROCESO: se continúan las gestiones conducentes a la eventual postulación de los siguientes bienes para su inclusión en la LICBIC: 1) Jardín Histórico de la Casa Museo Quinta de Bolívar, Bogotá. 2) Caminos patrimoniales de Santander. 3) Hornos crematorios Juan Frío, Norte de Santander -Lugar de memoria. 4) Parkway de La Soledad, Bogotá. 5) Parque de La Independencia, Bogotá.6) Iglesia de San Lázaro, Tunja.7) Obra del maestro Rogelio Salmona.8) Catedral de Santa Marta, Santa Marta, Magdalena. 9) Lugares asociados a la memoria y conciencia afro en Villa del Rosario, Norte de Santander.10) Parque de la Sociedad de Mejoras Públicas de Bucaramanga, Santander. 11) Construcciones en tabla parada en el municipio de Murillo, Tolima.</t>
  </si>
  <si>
    <t xml:space="preserve">Con corte a junio se han aprobado dos PEMP: 
1) Barrios Prado, Bellavista y una parte de Altos de Prado Barranquilla, por medio de la Resolución 68 de 2021 del 24 de marzo. 
2) Centro Histórico de Bogotá, por medio de la Resolución 88 del 6 de abril 2021. 
Así mismo, se encuentran en procesos de elaboración: 
3) Agua de Dios. 
4) Barichara. 
5) Cementerio Central de Bogotá. 
6) Campo de Batalla del Pantano de Vargas y Monumento a los Lanceros de Rondón. 
7) Hacienda Piedragrande – Cali.	 </t>
  </si>
  <si>
    <t>Con corte a junio se están desarrollando las siguientes Obras: 
1) Parque Grancolombiano en Villa del Rosario Norte de Santander: a través del contrato interadministrativo 1688 del 2021, se realizó la contratación derivada para la obra e interventoría.
2) Casa Marroquín Hacienda Yerbabuena Chía, Cundinamarca 
3) Restauración del conjunto de 70 vitrales de la Catedral Basílica de Manizales Caldas. 
4) Restauración de la serie de 32 pinturas murales del Maestro Ricardo Acevedo Bernal, Iglesia San Antonio de Padua, Sur de Bogotá. 
Así mismo, se están adelantando los siguientes estudios técnicos:
1) Casa Marroquín Hacienda Yerbabuena Chía. Cundinamarca (Contratado Avance 50%) 
2) Complejo Hospitalario San Juan de Dios Bogotá (Edificio Siberia y Mantenimiento adjudicado el 28 de junio avance 0%). 
3) Escuela María Inmaculada en Providencia. Isla de San Andres y Providencia (suspendido) 
4) Basílica de Nuestra Señora del Socorro. Santander (En proceso de contratación avance 0%)</t>
  </si>
  <si>
    <t xml:space="preserve">Con corte a junio se ha realizado acuerdos con la Escuela Taller Naranja (nuevo operador del espacio), para revisar la documentación de la investigación y modelo de negocio del Baluarte con el fin de formular un nuevo plan de acción y de gestión del lugar de la mano con la comunidad Getsemanisense.	 </t>
  </si>
  <si>
    <t xml:space="preserve">Reunión de preparación del encuentro de lenguas criollas con los consejeros de la lengua ri palenque y con el representante del consejo comunitario de Makankamana el 14 de junio.	 </t>
  </si>
  <si>
    <t xml:space="preserve">Meta cumplida en 2020, se continúan realizando acciones del programa así: Con corte al mes de junio se adelantaron las siguientes acciones en el marco del programa mujeres narran su territorio: Desarrollo de prólogo libro Saberes y Sabores . 16 de junio - espacio de retroalimentación para los entregables a IBERCULTURA VIVA de Mujeres Narran su Territorio y balance de la experiencia. Preparación de insumos para visita del Ministerio a mujeres tejedoras y narradoras de Mampuján.	 </t>
  </si>
  <si>
    <t xml:space="preserve">Durante el mes de junio, se realizaron comentarios a: 1. Proyecto de decreto y memoria justificativa respecto del proyecto reglamentario de la Ley 2069 de 2020 mediante la cual se incluyen nuevas definiciones sobre el concepto de emprendimiento y se establece la necesidad de traslado de programas a cargo de INNpulsa Art. 46 de la ley 2069 de 2020; 2. Proyecto de decreto “por el cual se reglamenta el artículo 11 de la Ley 2069 de 2020", para definir el marco técnico del modelo de franquicia; 3. Proyecto de decreto "por el cual se modifican los artículos 2.10.3.5.10 y 2.12.2.3.6. del Decreto 1080 de 2015-Decreto Único Reglamentario del Sector Cultura" (Inscripción CINA-CID). El avance de gestión, con corte al 30 de junio de 2021, es del 50%.	 </t>
  </si>
  <si>
    <t xml:space="preserve">Durante el mes de junio, y teniendo en cuenta el nuevo procedimiento de gestión de políticas culturales y las indicaciones de Planeación, se realizó la primera versión del documento de la propuesta de política pública de circulación. El avance de gestión con corte al 30 de junio es del 25%.	 	 </t>
  </si>
  <si>
    <t xml:space="preserve">Durante el mes de junio se realizaron los cálculos económicos y estadísticos de los segmentos definidos entre el DANE y el Ministerio de Cultura para la publicación de resultados e informes de la Cuenta Satélite de Cultura y Economía Naranja (CSCEN). El avance de gestión a corte del 30 de junio de 2021 es del 80%.	 </t>
  </si>
  <si>
    <t>Durante el mes de junio de 2021, se realizaron los siguientes avances metodológicos en elaboración de agendas creativas: Popayán: 1 asistencia técnica para continuar avanzando en ETAPA 2 - Identificación de proyectos regionales y locales naranja; 
Neiva: 2 asistencias técnicas para la elaboración de agenda creativa que estuvieron enfocadas en avanzar con la ETAPA 7 – Suscripción de la Agenda Creativa, concretamente en la planeación logística del evento de suscripción; 
Ibagué: 6 asistencias técnicas para apoyo en implementación de los siguientes proyectos de la agenda creativa: 
- Laboratorio de Creatividad, Clúster ICC, Zona Cien, CeroX3, Disonarte. 
- Articulación Grupo de Conocimiento e Información y MinTIC para fortalecimiento de los proyectos. 
- 1 asistencia técnica para socializar Convocatoria Territorio CREA. 
A la fecha se cuenta con la suscripción de la Agenda Creativa de Ibagué, firmada el 25 de marzo, para un total de 10 Agendas Creativas elaboradas.</t>
  </si>
  <si>
    <t xml:space="preserve">Durante el mes de junio de 2021, se apoyó la coordinación de acciones y consolidación de información para la firma del Decreto de delimitación de ADN en los municipios de Ibagué (1), Riohacha (1), Restrepo (1), Lourdes (1), Sopó (3) y San Martín de los llanos (2) para un total de 9 ADN. 
Así mismo, se realizó acompañamiento técnico en la formulación de modelos de gobernanza a las ciudades de Guatavita, Pamplona, Manizales, San Martin, Sopó, Villanueva y Restrepo. Se revisaron los proyectos de Decreto de delimitación de ADN, se formularon y remitieron comentarios a los proyectos de Decreto de delimitación en las siguientes ciudades y municipios: Bello, Lejanías, Granada y Tunja.	 
A la fecha se cuenta con 67 ADN implementadas. </t>
  </si>
  <si>
    <t xml:space="preserve">Durante el mes de junio de 2021, el Fondo Nacional de Garantías – FNG- respaldo créditos asociados a economía naranja, en el periodo comprendido entre el 1 de enero y el 31 de mayo de 2021. Por un valor de más de a $ 1.450.578.764.886, correspondientes a 65.350 garantías (61.224 beneficiarios). Por otra parte, Bancóldex desembolso créditos para el periodo comprendido entre el 1 al 30 de abril de 2021 reportados por valor de $ 154.727.755.742, beneficiando a 1.803 empresas. El informe de desembolsos a empresas de economía naranja correspondiente al mes de mayo no ha sido enviado por parte de la entidad. Finalmente, se realizó la primera mesa de instituciones el 2 de junio de 2021 en donde se comprometieron las entidades participantes (SENA, FNG, Bancóldex, Mincit y Findeter) enviar los primeros 10 días de cada mes actualizada su oferta para el sector creativo y cultural para así poder actualizar la oferta institucional generada en https://www.economianaranja.gov.co/. El avance de gestión, con corte al 30 de junio de 2021, es del 50%.	</t>
  </si>
  <si>
    <t xml:space="preserve">En junio se realizaron los siguientes avances: 1. TERRITORIO CREA: Ejecución del segundo comité técnico donde se analizaron avances y cumplimiento contractual. Cierre de la primera fase del programa de emprendedores “Maratón Naranja” donde se realizó un análisis de los resultados obtenidos. Cierre de la primera fase del eje de formación de formadores. Definición temas webinars y articulación de divulgación con equipo de comunicaciones de Mincultura. Avance en el diseño y retroalimentación de la herramienta de evaluación de impacto de emprendedores y de formadores, se dan lineamientos para integrar esquema de medición de habilidades blandas al esquema preliminar que ya se tenía; 2. MUJERES TEJEDORAS DE VIDA: Se realizaron los desplazamientos a territorio, se recogieron evidencias de las visitas y se realizaron los respectivos estudios de mercado de manera participativa con cada colectivo. Paralelamente, se realizó la aprobación de la estrategia de marketing por parte de la viceministra, se realizó la creación de piezas comunicativas y la activación de la estrategia de marketing mediante la circulación de las mismas en las redes sociales abiertas. Se aprobó la estrategia de fortalecimiento productivo. Se realizó la contratación y dinamización de los enlaces territoriales; 3. MOOC: Se adelantaron mesas técnicas de acompañamiento técnico al convenio, convocadas con una frecuencia semanal. En estas mesas se acuerdan con el Politécnico Grancolombiano operador encargado del diseño, desarrollo y virtualización de los contenidos. Se gestionan los delegados de los diferentes grupos de la DEDE para acompañar las mesas académicas, el total de estas mesas fueron desarrolladas en el mes de junio. Se continuó con el proceso de contacto y recolección de documentación de los speaker, y los reemplazos de expertos en los casos requeridos, a la fecha de 30 de junio esta pendiente el tramite de documentación de 7 expertos. El avance de gestión es del 50%.	 </t>
  </si>
  <si>
    <t>Durante el mes de junio se obtuvieron lo siguientes avances: 1. DECRETO 286-2020: Las empresas beneficiadas durante el mes de junio de 2021 fueron setenta y cinco (75), de las cuales todas pertenecen a la convocatoria marzo 2021. El acumulado a junio 30 de 2021 del programa de rentas exentas por siete años suma seiscientos setenta y tres (673) empresas beneficiadas las cuales se comprometieron a realizar $191 mil millones de inversión y a generar 5.782 nuevos empleos naranja. A corte del 2021 van 137 empresas beneficiadas; 2. DECRETO 697-2020: se han avalado un total de 48 proyectos en lo transcurrido de la Convocatoria 2021, los mismos generan actualmente un valor de inversión estimada correspondiente a $50.787.117.691, con un valor total de financiación de $35.721.784.991. Se recibieron un total de 4 proyectos de Economía Creativa en el mes de junio, con solicitud de expedición de Certificado de Inversión o Donación, los mismos fueron revisados y devueltos a CoCrea con estado aclarar/subsanar y con corte a 30 de junio, se han entregado un total de 9 CID; 3. Ley 814-2003: para el mes junio se emitieron 10 certificados de inversión por un monto de $1.010.000.000 para un total de 1 beneficiario, con corte al 30 de junio de 2021 van 14 beneficiarios; 4. Certificados de Inversión Nacional (CINA) 474-2020: el Comité Promoción Fílmico Colombia ha sesionado cinco veces. Durante 2021 se han aprobado 14 proyectos, que representan una inversión estimada en el país de $334.519.635.665 y una generación estimada de 1.480 empleos directos, con una contraprestación asignada de $96.250.233.268. Con corte a junio son 6 beneficiarios.</t>
  </si>
  <si>
    <t xml:space="preserve">Con corte al 30 de Junio, no se realizaron avances cuantitativos, pero se realizaron los siguientes avances cualitativos: *MALETA DE LA DIVERSIDAD OIM: Se encuentran en producción las1000 unidades. Se espera entregar a mediados de julio de 2021. *INFANCIA JUVENTUD Y MEDIOS: - Se continuó el acompañamiento a ganadores de becas de formación en varios municipios ya reportados. -Se continuó alimentando el documento de la estrategia de Formación a Formadores Alharaca Viajera que se realizará en el segundo semestre de TEMPORADA CINE CREA COLOMBIA: Del 1 al 30 de junio se realizaron reuniones con Dirección de Artes Fomento Regional, DEDE, Museos, Teatro Colón, Bibliotecas, Programa Nacional Escuelas Taller, distribuidores de cine y salas de exhibición alternas para articularnos con sus agendas y programaciones de actividades planeadas en el último semestre del año, y proponer otras actividades de articulación. Además, atendiendo al enfoque diferencial y haciendo énfasis en la población LQBTIQ+ y en mujeres, nos articulamos con el Inpec para tener como circuitos los centros penitenciarios del país y realizar la curaduría de contenidos y actividades de desarrollo de audiencias que respondan a estas comunidades. Se tiene previsto en coordinación con el CNACC y Proimágenes el desarrollo de la Temporada como una estrategia (presencial y digital) de reactivación, circulación, formación, promoción y posicionamiento del cine y el audiovisual colombiano, así como de sus agentes entre los ciudadanos y las ciudadanas del país. Esta estrategia tendrá una muestra de las producciones de la cinematografía nacional y regional, cruces de ecosistemas con otras prácticas creativas, así como laboratorios de formación para los agentes de la circulación (festivales, salas de cine, distribuidores) y actividades de desarrollo de audiencias.	 </t>
  </si>
  <si>
    <t xml:space="preserve">Con corte al 30 de Junio, no se realizaron avances cuantitativos, pero se realizaron los siguientes avances cualitativos: Se lanzó el portafolio PNE con las Becas de formación de Territorios en Diálogo para 2021, proyecto desde el cuál se realizará el fortalecimiento de 9 colectivos de comunicación. Cierre de convocatoria en julio de 2021.	 </t>
  </si>
  <si>
    <t xml:space="preserve">Con corte al 30 de Junio, durante el 2021 se han registrado un total de 385.601 visitas de usuarios a la Plataforma Retina Latina, que corresponde al 43% de la meta (900.000) del 2021. En su acumulado cuatrianual, hasta el 31 de diciembre de 2020 Retina Latina logró un total de 3.836.449 visitas que sumadas a las 385.601 visitas acumuladas en 2021 dan un total de 4.222.050. ENERO: 59.707 visitas FEBRERO: 59.176 visitas MARZO: 67.005 visitas ABRIL: 79.732 visitas MAYO: 66.522 visitas JUNIO: 53.459 visitas Así mismo, en junio se ofreció un ciclo temático alrededor de la diversidad sexual y de género con una oferta de 10 películas que obtuvieron 1.624 reproducciones. Esta colección de películas sumó el 28 de junio el estreno peruano de la película peruana Mapacho que obtuvo 673 reproducciones. Se realizó una nueva alianza con el festival peruano Atemporal que ofertó una muestra de 14 contenidos peruanos durante 1 semana que obtuvieron 1.511 reproducciones. Finalmente, se celebró el Año de la libertad con cine para celebrar nuestra herencia afro en conjunto con los países de la Alianza del Pacífico. Esta celebración incluyó 10 títulos de Chile, Colombia, México y Perú que obtuvieron 2.141 reproducciones. Respecto a los lives, en junio se realizó un evento virtual en conjunto con la Alianza del Pacífico sobre el Año de la libertad y el cine para recordar nuestra herencia afro. El encuentro obtuvo 361 visualizaciones que significaron un incremento del 78% respecto a la media del mes anterior. Por primera vez, este evento contó con más visualizaciones por parte del público peruano y además logró captar audiencias de todos los países de la Alianza del Pacífico; Chile, Colombia, México, Perú y Ecuador.	 </t>
  </si>
  <si>
    <t xml:space="preserve">Con corte al 30 de junio, se han creado un total de setenta y ocho (78) contenidos, así: 
1. A través del PNE 2020 en febrero se crearon dos (2) contenidos desde el proyecto de Narrativas Sonoras como resultado de las Becas de Investigación en Narrativas y Comunicación así: 1 video y 1 contenido sonoro del proyecto de investigación de la Escuela de Formación ´Comunicación para la vida en el marco del proyecto "Un espacio para el desarrollo social y la construcción de paz en el Putumayo". 
2. A través de la iniciativa "Infancia, Juventud y Medios", en junio se crearon setenta y seis (76) contenidos así: Se recibieron los contenidos resultantes de 4 proyectos ganadores de la Beca de creación y producción de capítulos unitarios dirigidos a audiencias infantiles y juveniles. De la Beca de formación de públicos se recibieron 29 contenidos producidos como piezas de apoyo a la formación de públicos y 43 contenidos producidos con la participación de niños, niñas y adolescentes. Por otro lado se ha avanzado en las siguientes acciones: 
3. PNE 2020: Los ganadores de Becas 2020 avanzan en la investigación, diseño y preproducción de contenidos.
4. PNE 2021: Se abrió el Portafolio General de Estímulos 2021. Inician acciones de divulgación desde la DACMI de manera focalizada. Cierre de convocatoria inicios de julio de 2021. 
5. Territorios en diálogo: Estrategia Integral/ Alianza British Council - BC: Se encuentra en proceso la firma del convenio con el BC, se diseñó y presentó la convocatoria de reactivación. 
6. Crea digital: Se terminó la fase de deliberación que seleccionó a los 45 ganadores de este año, se aprobó la preselección de tutores en Comité Técnico y se avanzó en los procesos de emisión de resolución de ganadores y de preparación de difusión y premiación.	 </t>
  </si>
  <si>
    <t xml:space="preserve">En el mes de junio, se ha cumplido con la capacidad instalada para el funcionamiento de los servicios informáticos ya que la entidad cuenta con equipos, infraestructura y herramientas de software para apoyar la gestión y el cumplimiento de la misión	 </t>
  </si>
  <si>
    <t xml:space="preserve">Dirección de Estrategia, Desarrollo y Emprendimiento
</t>
  </si>
  <si>
    <t xml:space="preserve">Agendas creativas regionales implementadas </t>
  </si>
  <si>
    <t xml:space="preserve">Durante el mes de junio se realizó acompañamiento técnico a 22 nodos y mesas instaladas con el fin de realizar la elaboración de agendas creativas 2021, apoyo en implementación de proyectos de agendas 2020-2021 y asistencia técnica para Fortalecimiento institucional. Los nodos y mesas acompañados fueron: Armenia, Bucaramanga, Cali, Cúcuta, Ibagué, Manizales, Neiva, Pasto, Popayán, Villavicencio, Buenaventura, San Andrés Islas, Tunja, Yopal, Barranquilla, Bogotá, Medellín, Cartagena, Santa Marta, Valledupar, Pereira y Riohacha. Así mismo, se brinda asistencia técnica a todos los nodos y mesas mediante una capacitación sobre la deducción del impuesto de renta en la convocatoria de CoCrea y la construcción de un patrimonio autónomo por parte de Fiducoldex con participación de 125 personas en la jornada, y 1.723 reproducciones	 </t>
  </si>
  <si>
    <t xml:space="preserve">Durante el mes de junio se realizaron los desplazamientos a territorio para efectuar el estudio de mercado con cada colectivo, se recogieron evidencias de las visitas y se realizaron los respectivos estudios de mercado de manera participativa con cada colectivo. Paralelamente, se realizó la aprobación de la estrategia de marketing por parte de la viceministra lo cual permitió comenzar la creación de piezas comunicativas y la activación de la estrategia de marketing mediante la circulación de las mismas en las redes sociales abiertas. Se aprobó la estrategia de fortalecimiento productivo. Y finalmente, se realizó la contratación y dinamización de los enlaces territoriales con metas específicas a conseguir en el transcurso del programa. El avance de gestión, con corte al 30 de junio de 2021 es del 40%.	 </t>
  </si>
  <si>
    <t xml:space="preserve">Con corte al 30 de junio de 2021, se reporta un avance del 50%, asociado a las siguientes actividades: Construcción de la Tabla de Valoración Documental la cual corresponde al fondo Acumulado, se continúa con la unificación de inventarios correspondientes a las diferentes periodos establecidos En el mes de mayo se presento el SIC ante el comité de Gestión y Desempeño, se espera aval para generar el acto administrativo para la implementación del Sistema Integrado de Conservación SIC.	 
1994	12	</t>
  </si>
  <si>
    <t xml:space="preserve">Junio de 2021 Se realizo un 52% de compromisos, Obligado 32 % y Pagos 31% del 1 de Enero al 30 de Junio 2021, de acuerdo a lo enviado por las dependencias la ejecución presupuestal contratada en el 2021.	 
		 </t>
  </si>
  <si>
    <t xml:space="preserve">Durante el mes de junio y de acuerdo al Cronograma de Capacitación para la presente vigencia, se ha ejecutado el 69% (29 capacitaciones); durante este mes se desarrollaron las siguientes capacitaciones: 1. Cooperación Internacional para el sector cultural, dentro del PIC se denominó Alianzas y contacto interinstitucional para ampliar portafolios de servicios, esta capacitación se desarrolló con el apoyo del equipo PAES- Proyectos de aprendizaje en Equipo más conocido como gestores del conocimiento. 2. Espacios digitales accesibles para el relacionamiento con la ciudadanía, capacitación liderada por la Dra. Karla Neira Coordinadora del Grupo de Servicio al Ciudadano. 3. Jornada de reinducción, actividad que se dividió en dos partes i) Primera parte temas estratégicos y misionales ii) Segunda parte procesos de apoyo evaluación y control. 4. Capacitación sobre comunicación asertiva y trabajo en equipo, esta actividad se realiza en el marco de cumplimiento de la resolución 0133 del 21 de mayo de 2021 Numeral 4. Capacitar a los funcionarios de la entidad en comunicación asertiva, se convocó bajo el nombre de Consolidémonos como un equipo eficaz. 5. Capacitación sobre acoso laboral liderada por la Oficina de Control disciplinario y fue dirigida al comité de convivencia. 6. Rendición de cuentas y participación ciudadana, para el desarrollo de esta capacitación se solicitó el acompañamiento del Departamento administrativo de Función Pública. 7. Capacitación sobre organización de archivos digitales, trata de la organización de archivos físicos y digitales, fue orientada por Clara Alexandra Cifuentes, profesional especializada del Grupo de Gestión Documental.	</t>
  </si>
  <si>
    <t xml:space="preserve">Con corte al 30 de junio de 2021, el porcentaje del nivel de satisfacción de las 29 capacitaciones realizadas es del 95%. Dentro de la medición se incluyeron los resultados del nivel de satisfacción de los cursos virtuales de MIPG e integridad del DAPF.	 </t>
  </si>
  <si>
    <t xml:space="preserve">Con corte a 30 de junio 2021, se finalizó la construcción de 1 biblioteca en el municipio de Tolú Viejo. Así mismo se adelanta la construcción, mantenimiento, dotación y adecuaciones de 24 infraestructuras Culturales: 
Bibliotecas Construidas: 3 en ejecución con convenio Japón, Morelia - Caquetá; San Pablo - Bolívar; El Tambo – Cauca.
Adicionalmente, 1 en ejecución en La plata – Huila y 4 en proceso de contratación Yuto, Tadó, Kamentza Inga y Roberto Payán. (8)
Bibliotecas Adecuadas: 1 en ejecución Buenaventura (1) 
Casas de Cultura Construidas: 2 en ejecución Bahía Solano - Choco; Palestina – Huila y 4 en proceso de contratación Cajamarca, Resguardo YarinaL, Tausa y Sácama. (6) 
Casas de Cultura Adecuadas: 1 en ejecución Buenaventura (1) Teatros en Construcción: 2 en ejecución Quibdó-Choco; Támesis – Antioquia y 1 en proceso de ajustes a diseños en Carmen de Viboral. (3) 
Teatros Dotados: 2 en ejecución Quibdó - Choco; La Ceja - Antioquia (2) 
Sala de danza: 1 en ejecución Santa Marta - Magdalena (1)
Sala de danza dotada: 1 en ejecución Isnos - Huila (1).
Teatrino y sede administrativa de complejo Cultural en construcción: 1 en ejecución Buenaventura (1)	 </t>
  </si>
  <si>
    <t xml:space="preserve">En lo corrido de la presente vigencia, al mes de junio se han gestionado $4.852.596.979 en recursos de cooperación internacional, lo que representa un avance del 48,53% frente a la meta establecida para la presente vigencia. El aporte más representativo durante el mes de junio, corresponde al realizado por la Fundación Carolina, para el proyecto “Becas Mujeres: nuestro territorio, nuestra historia”, que se desarrolla en el marco del Programa Nacional de Concertación.		</t>
  </si>
  <si>
    <t xml:space="preserve">Durante el mes de Junio se presentaron los siguientes espectáculos presenciales: - ""Sinfonía del nuevo mundo"", concierto de la OSNC, el viernes 4 de junio, a las 7:30 p.m. - ""Ya jamás volveré a morir tan levemente"", de la compañía Circuito Liquen, el 17 y 18 de junio, a las 7:30 p.m. - ""Flora Martínez en concierto"", el 20 de junio, a las 3 p.m. y 5:30 p.m. - ""Trans Escena"", performance de los colectivos House of Tupamaras y FRTFM, el 26 de junio, a las 4 p.m. - ""Un Bosque Encantado"", conciertos del Colectivo Animal, el 27 de junio, a las 11 a.m. y 3 p.m. Se presentaron los siguientes espectáculos de manera virtual: - ""Concierto de Amín Castellanos"" del 11 al 14 de junio ""¡Viva la fiesta!"" concierto del Colegio de música de Medellín, del 20 al 22 de junio"	 	</t>
  </si>
  <si>
    <t>A junio 30 de 2021, se han apoyado 3.431 proyectos culturales a través del Programa Nacional de Concertación Cultural así: 
A. 3.203 por convocatoria pública en las líneas de acción: 
L1-Leer es mi cuento 153 
L2-Festivales, Fiestas y Carnavales 1.082 
L3-Fortalecimiento de procesos artísticos, culturales y de la economía naranja 280 
L4-Programas de formación artística, cultural y de la economía naranja 1.284 
L5- Investigación y fortalecimiento organizacional para las artes, el patrimonio cultural y la economía naranja. 78 
L6-Circulación artística a escala nacional 58 
L7-Fortalecimiento cultural a contextos poblacionales específicos 178 
L8-Prácticas culturales de la población con discapacidad 90 
B. 14 proyectos en: 
Antioquia 3 
Bogotá 2 
Bolívar 1 
Caldas 1 
Internacional 2 
Nacional 1 
Santander 1 
Tolima 1 
Valle del Cauca 2 
C. 214 salas de teatro y espacios no convencionales.
Para un total de 3.431 en 2021 y un acumulado de 10.301.</t>
  </si>
  <si>
    <t xml:space="preserve">A junio 30 de 2021, se encuentran en seguimiento, por parte de la Biblioteca Nacional, un total de 153 proyectos apoyados en la línea 1 - Fomento a la Lectura y Escritura	 </t>
  </si>
  <si>
    <t xml:space="preserve">A junio 30 de 2021, no se han otorgado estímulos a proyectos artísticos y culturales a través del Programa Nacional de Estímulos. Durante este periodo, continuaron abiertas las convocatorias del Portafolio del PNE 2021	 </t>
  </si>
  <si>
    <t xml:space="preserve">A junio 30 de 2021, no se han otorgado estímulos priorizados con seguimiento a través del Programa Nacional de Estímulos. Durante este periodo, continuó abierto el Portafolio de convocatorias del Programa Nacional de Estímulos 2021	 </t>
  </si>
  <si>
    <t xml:space="preserve">Para el mes de junio consisten en que el comité técnico del Museo Afro ya está creado y se ha reunido. Se construyó la convocatoria para la selección del facilitador del proyecto y quedó contratado el museólogo del Museo Nacional que también trabajará en este proyecto. Se han venido haciendo reportes de avance en el Sistema de Seguimiento establecido para este proyecto	 </t>
  </si>
  <si>
    <t xml:space="preserve">En el mes de junio hemos efectuado las labores de adecuación, ajuste y mantenimiento a las áreas de exposición y áreas internas tanto para el Museo Nacional como para Fragmentos de manera que el público pudiera disfrutar sin contratiempos, su visita.	</t>
  </si>
  <si>
    <t xml:space="preserve">Al 30 de junio se han ejecutado las actividades previstas en los planes de conservación que componen el SICRE 2021, tanto con las colecciones propias de los museos como con aquellas recibidas en préstamo para exposiciones temporales y permanentes. Los 3 planes del SICRE (plan de conservación preventiva, plan de conservación-restauración y plan de apoyo transversal) se desarrollan en los distintos espacios de los museos que contienen obras de las colecciones: salas de exposición, espacios donde se guardan colecciones en reserva, auditorio y jardines/áreas exteriores, también se ha implementado en los 9 Museos en región del Ministerio de Cultura.	 </t>
  </si>
  <si>
    <t>Durante el mes de junio la Estrategia Nacional de Exposiciones Itinerantes terminó sus actividades en la ciudad de Armenia (Quindío), puntualmente en el Centro Cultural del Banco de la República con los contenidos virtuales de los Museos Colonial y Santa Clara; Museo de la Independencia y Quinta de Bolívar; Museo Nacional y la exposición en físico 1819, un año significativo. Durante la semana de cierre de la exposición (primera semana de junio) esta exposición reportó un total de 56 asistentes, con un rango de edad de los visitantes entre los 6 y 12 años, y una evaluación positiva de los 4 contenidos ofrecidos. Esta exposición se desplazó al Centro Cultural del Banco de la República en la ciudad de Pereira (Risaralda) donde estará expuesta durante el mes de julio siempre y cuando las condiciones de orden público y las contingencias asociadas al Covid-19 lo permitan. Adicionalmente, en la ciudad de Popayán, en el Museo Guillermo Valencia, se encuentran dispuestos al público los contenidos virtuales de los Museos Colonial y Santa Clara; Museo de la Independencia y Quinta de Bolívar, esta exposición reporta un total de 100 asistentes, un rango de edad de los visitantes entre los 13 y 17 años, y una evaluación positiva de los contenidos ofrecidos.</t>
  </si>
  <si>
    <t xml:space="preserve">Al cierre de junio, La oficina Asesora de Planeación implemento el seguimiento en el SIGII para garantizar la integridad de la información, así como el envío de un correo informativo mensual a las dependencias informando las fechas de corte del sistema para el registro de los avances a los Indicadores del Plan Estratégico Institucional (PEI), y la revisión por la Oficina Asesora de Planeación de los mismos mes a mes, que beneficia a todas las dependencia del Ministerio.	 </t>
  </si>
  <si>
    <t xml:space="preserve">Al cierre de junio, se adelantó varias jornadas de revisión y verificación conjunta entre el equipo SIGI y la Oficina de Control Interno con el objetivo de establecer posibles fallas y errores en el reporte de la información den la calificación FURAG. Se concluyo que hay un total de 52 criterios de calificación que pudieron ser reportados de mejor manera. Se realizó la solicitud Formal de los avances de las actividades del Plan de Implementación MIPG correspondientes al primer trimestre de la vigencia 2021. Se consolido la información reportada por cada una de las áreas ejecutoras y se consolido la información en la matriz de avance y seguimiento arrojando un nivel de avance del 20%. Se apoyó el análisis y la elaboración de un informe detallado del resultado de la evaluación FURAG 2020, las recomendaciones efectuadas por el DAFP ,en la que se determinó los posibles errores en el reporte y respuestas que pudieron calificarse con el cumplimiento de más criterios . Se elaboró una presentación con en análisis y la tabulación de los datos. Y se ajustó el Plan de implementación MIPG. • Nuevas actividades (recomendaciones Furag) 108 • Establecidas y validadas 94 • Modificadas y ajustadas 7 • Total de actividades del plan 209"	 </t>
  </si>
  <si>
    <t xml:space="preserve">En el mes de Junio se obtuvo 89,18% de avance, teniendo en cuenta el acumulativo de la vigencia 2020 y lo que se lleva de la 2021. Se realizó cierre de la vigencia 2020 de los mapas de riesgos Y reporte de indicadores de Gestión de los procesos del Modelo de Operación del SIGI. Se adelantó el Comité de Gestión y Desempeño Institucional para la aprobación de planes y políticas institucionales, creación de procedimiento de gestión de activos de información y la respectiva actualización de guía y formato en ISOLUCIÓN. Se está realizando una tarea de ajuste y actualización de la documentación de algunos procesos del modelo de operación como Gestión de Patrimonio Bibliográfico, Gestión Financiera y Contable, y Adquisición de bienes y servicios. Se Actualizó el Procedimiento, matriz e instructivo para la identificación, y valoración de aspectos e impactos ambientales. Adicionalmente se inició la tarea de documentación y levantamiento del Proceso de Gestión de Asuntos Internacionales, como un nuevo proceso estratégico. Finalmente Se adoptó formalmente el procedimiento de Gestión de Políticas Publicas culturales en el aplicativo ISOLUCIÓN. Se realizaron mesas de trabajo con el SGS y SGSST para la articulación del plan de emergencias. Se realizó Registro Nacional de Bases de Datos ante la Superintendencia de Industria y comercio. Y Se realizaron acompañamientos a los procesos para ajustar, versionar y actualizar los Mapas de riesgos e indicadores de los procesos del Modelo de operación del SIGI para la vigencia 2021, que beneficia la gestión del Ministerio.	 </t>
  </si>
  <si>
    <t xml:space="preserve">Al cierre de junio se ha realizado: 1. Mapa de riesgos: Cuenta con 16 actividades, de las cuales 3 de ellas cuentan con un 100% de ejecución, cuatro actividades se encuentran en 70%, dos con 33% y seis que no presentan avance debido a que corresponde a las seguimientos del segundo y tercer cuatrimestre, así como el monitoreo de riesgos. 2. Estrategia de Racionalización de Trámites: Presenta avance del 35% el trámite: Autorización de intervención en bienes inmuebles de interés cultural del ámbito nacional ID 943, a cargo de la Dirección de Patrimonio. El trámite: Certificación de depósito legal para conservación y preservación de ejemplares ID 1032, a cargo de la Biblioteca Nacional no presenta avances El trámite: Reconocimiento como producto nacional de las obras cinematográficas colombianas, a cargo de la Dirección de Audiovisuales, Cine y Medios Interactivos, presenta un avance del 10%. 3. Rendición de Cuentas: Cuenta con 13 actividades, de las cuales dos cuentan con un 100% de ejecución, una con 30%, las restantes no presentan avances, debido a que responden a las jornadas de rendición de cuentas del Señor Ministro, con fecha a 31 de diciembre. 4. Servicio al ciudadano: Cuenta con 12 actividades, de las cuales una cuenta con un 80 y 70% de ejecución respectivamente, tres con un 50% de ejecución, cuatro con 33% de ejecución, una con 20% y dos no presentan avance debido a que la fecha de cumplimiento es hasta el 31 de diciembre. 5. Transparencia: Cuenta con 13 actividades, de las cuales 3 cuentan con un 100% de ejecución, una con 50%, cinco con 33% y cuatro que no cuenta con avance, las cuales cuentan con fecha de cumplimiento a 31 de diciembre. y 6. Iniciativas adicionales: Cuenta con 7 actividades, de las cuales una presenta el 33% de avance, una el 33%, una el 14% y cuatro que no cuenta con avance, las cuales cuentan con fecha de cumplimiento a 31 de diciembre, que beneficia la gestión del Ministerio.	  </t>
  </si>
  <si>
    <t>Para el periodo comprendido entre el 01 de junio al 30 de junio del 2021, no existe proyecto alguno ante el congreso que modifique la Ley de Cultura.</t>
  </si>
  <si>
    <t xml:space="preserve">Para el periodo comprendido entre el 01 de junio al 30 de junio del 2021, se reportan 131 proyectos de Ley, de los cuales 53 han sido conceptualizados por parte del Ministerio están conceptualizados por parte del Ministerio, para lo cual se hace la siguiente formula (53/131)*100= 41,4%, teniendo en cuenta que el congreso se encuentra en receso desde el 20 de junio del 2021	 </t>
  </si>
  <si>
    <t xml:space="preserve">para el periodo comprendido entre el 01 de junio al 30 de junio del 2021 se presentaron 3 fallos, de los cuales 2 fueron a favor del ministerio para un porcentaje de 66,66% de efectividad usando la siguiente regla de 3, 2*100/3= 66,66%	 </t>
  </si>
  <si>
    <t xml:space="preserve">En el mes de junio. Se culmino la auditoria al proceso de Divulgación, se encontraron hallazgos que involucran varias dependencias, se realizaron reuniones preliminares respeto al informe de auditoria. Se va a entregar el informe de manera oficial en julio. Se adelanto una encuesta para caracterizar los sistemas de información, con el fin de determinar el alcance de la auditoria interna e iniciar la auditoria de gestión al proceso tecnológico y los sistemas de información.	 
</t>
  </si>
  <si>
    <t xml:space="preserve">En el año 2020, se comprometieron $3.312.535.343,50, Valores que corresponden a $511.629.147 del gasto en Viáticos y Desplazamiento, $1.214.014.100,87 de tiquetes y $1.587.892.095,00 en logística. Para el corte a 30 de junio de 2021, se han comprometido $492.199.732,20; lo cual representa una disminución del 85% con respecto al año inmediatamente anterior.	 
</t>
  </si>
  <si>
    <t xml:space="preserve">Cierre junio 2021: i) Conciertos en vivo: 9 presentaciones en total en diferentes escenarios, ii) Producciones audiovisuales: 7 eventos OSNC, 5 capítulos Serie documental "Contra el olvido" Especial Semana Santa, capítulos 3, 4 y 5 segunda temporada y 2 conciertos streaming Movistar Arena.	</t>
  </si>
  <si>
    <t xml:space="preserve">Con corte al mes de junio se ha avanzado en la suscripción de los convenios con las organizaciones que apoyarán el desarrollo de las acciones encaminadas al cumplimiento de órdenes de sentencias, se ha avanzado con las siguientes organizaciones: 1. Organización Nacional Indígena de Colombia (ONIC), 2. Resguardo Indígena San Lorenzo, 3. Consejo Comunitario de la cuenca del rio Yurumanguí, 4. Realización de acciones con la Organización ASOWOUNJ 5. Realización de acciones con Ette Ennaka, 6. Realización de acciones con el Consejo Comunitario Renacer Negro, 7. Realización de acciones con el consejo comunitario de arquia. se proyecta iniciar para el mes de julio acciones con Cabildo Central KWE'SX YU' KIWE y con el Consejo Comunitario Unión del río Chagui.	 </t>
  </si>
  <si>
    <t>PLAN ESTRATÉGICO INSTITUCIONAL 2019-2022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</si>
</sst>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80A]General"/>
    <numFmt numFmtId="165" formatCode="[$-80A]#,##0"/>
    <numFmt numFmtId="166" formatCode="[$-80A]0%"/>
    <numFmt numFmtId="167" formatCode="&quot; &quot;#,##0.00&quot; &quot;;&quot; (&quot;#,##0.00&quot;)&quot;;&quot; -&quot;00&quot; &quot;;&quot; &quot;@&quot; &quot;"/>
    <numFmt numFmtId="168" formatCode="&quot; &quot;#,##0&quot; &quot;;&quot; (&quot;#,##0&quot;)&quot;;&quot; -&quot;00&quot; &quot;;&quot; &quot;@&quot; &quot;"/>
    <numFmt numFmtId="169" formatCode="0.0"/>
    <numFmt numFmtId="170" formatCode="&quot; &quot;#,##0.00&quot; &quot;;&quot; (&quot;#,##0.00&quot;)&quot;;&quot; -&quot;#&quot; &quot;;&quot; &quot;@&quot; &quot;"/>
    <numFmt numFmtId="171" formatCode="&quot; &quot;#,##0&quot; &quot;;&quot; (&quot;#,##0&quot;)&quot;;&quot; -&quot;#&quot; &quot;;&quot; &quot;@&quot; &quot;"/>
    <numFmt numFmtId="172" formatCode="[$-80A]0"/>
    <numFmt numFmtId="173" formatCode="0.0%"/>
    <numFmt numFmtId="174" formatCode="[$-80A]0.0%"/>
    <numFmt numFmtId="175" formatCode="&quot;$&quot;#,##0.00;[Red]\-&quot;$&quot;#,##0.00"/>
    <numFmt numFmtId="176" formatCode="&quot; $&quot;#,##0&quot; &quot;;&quot;-$&quot;#,##0&quot; &quot;;&quot; $- &quot;;&quot; &quot;@&quot; &quot;"/>
    <numFmt numFmtId="177" formatCode="&quot; $ &quot;#,##0.00&quot; &quot;;&quot; $ (&quot;#,##0.00&quot;)&quot;;&quot; $ -&quot;#&quot; &quot;;&quot; &quot;@&quot; &quot;"/>
    <numFmt numFmtId="178" formatCode="&quot; $ &quot;#,##0&quot; &quot;;&quot; $ (&quot;#,##0&quot;)&quot;;&quot; $ - &quot;;&quot; &quot;@&quot; &quot;"/>
    <numFmt numFmtId="179" formatCode="&quot; &quot;&quot;$&quot;&quot; &quot;#,##0.00&quot; &quot;;&quot; &quot;&quot;$&quot;&quot; (&quot;#,##0.00&quot;)&quot;;&quot; &quot;&quot;$&quot;&quot; -&quot;00&quot; &quot;;&quot; &quot;@&quot; &quot;"/>
    <numFmt numFmtId="180" formatCode="&quot; &quot;#,##0&quot; &quot;;&quot;-&quot;#,##0&quot; &quot;;&quot; - &quot;;&quot; &quot;@&quot; &quot;"/>
    <numFmt numFmtId="181" formatCode="&quot; &quot;#,##0.00&quot; &quot;;&quot;-&quot;#,##0.00&quot; &quot;;&quot; -&quot;#&quot; &quot;;&quot; &quot;@&quot; &quot;"/>
    <numFmt numFmtId="182" formatCode="&quot; $&quot;#,##0.00&quot; &quot;;&quot;-$&quot;#,##0.00&quot; &quot;;&quot; $-&quot;#&quot; &quot;;&quot; &quot;@&quot; &quot;"/>
    <numFmt numFmtId="183" formatCode="[$$-80A]#,##0.00;[Red]&quot;-&quot;[$$-80A]#,##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000000"/>
      <name val="Calibri"/>
      <family val="2"/>
    </font>
    <font>
      <sz val="11"/>
      <color rgb="FF000000"/>
      <name val="Arial"/>
      <family val="2"/>
    </font>
    <font>
      <b/>
      <sz val="11"/>
      <color rgb="FFFF0000"/>
      <name val="Arial"/>
      <family val="2"/>
    </font>
    <font>
      <b/>
      <sz val="12"/>
      <color theme="0"/>
      <name val="Arial"/>
      <family val="2"/>
    </font>
    <font>
      <b/>
      <sz val="12"/>
      <name val="Arial"/>
      <family val="2"/>
    </font>
    <font>
      <b/>
      <sz val="12"/>
      <color rgb="FFFFFFFF"/>
      <name val="Calibri"/>
      <family val="2"/>
    </font>
    <font>
      <sz val="12"/>
      <name val="Arial"/>
      <family val="2"/>
    </font>
    <font>
      <b/>
      <sz val="12"/>
      <color theme="1"/>
      <name val="Arial"/>
      <family val="2"/>
    </font>
    <font>
      <b/>
      <i/>
      <sz val="16"/>
      <color rgb="FF000000"/>
      <name val="Arial"/>
      <family val="2"/>
    </font>
    <font>
      <sz val="10"/>
      <color rgb="FF000000"/>
      <name val="Verdana"/>
      <family val="2"/>
    </font>
    <font>
      <b/>
      <i/>
      <u/>
      <sz val="11"/>
      <color rgb="FF000000"/>
      <name val="Arial"/>
      <family val="2"/>
    </font>
    <font>
      <b/>
      <sz val="14"/>
      <name val="Arial"/>
      <family val="2"/>
    </font>
    <font>
      <b/>
      <sz val="12"/>
      <color rgb="FFFF0000"/>
      <name val="Arial"/>
      <family val="2"/>
    </font>
    <font>
      <b/>
      <sz val="28"/>
      <color rgb="FF000000"/>
      <name val="Arial"/>
      <family val="2"/>
    </font>
    <font>
      <b/>
      <sz val="11"/>
      <color rgb="FFFF0000"/>
      <name val="Calibri"/>
      <family val="2"/>
    </font>
    <font>
      <b/>
      <sz val="12"/>
      <color rgb="FFFF0000"/>
      <name val="Calibri"/>
      <family val="2"/>
    </font>
    <font>
      <b/>
      <sz val="22"/>
      <name val="Arial"/>
      <family val="2"/>
    </font>
    <font>
      <sz val="8"/>
      <name val="Calibri"/>
      <family val="2"/>
      <scheme val="minor"/>
    </font>
  </fonts>
  <fills count="8">
    <fill>
      <patternFill patternType="none"/>
    </fill>
    <fill>
      <patternFill patternType="gray125"/>
    </fill>
    <fill>
      <patternFill patternType="solid">
        <fgColor rgb="FFFFFF00"/>
        <bgColor theme="4"/>
      </patternFill>
    </fill>
    <fill>
      <patternFill patternType="solid">
        <fgColor rgb="FFFFFF00"/>
        <bgColor indexed="64"/>
      </patternFill>
    </fill>
    <fill>
      <patternFill patternType="solid">
        <fgColor rgb="FF00206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6"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127">
    <xf numFmtId="0" fontId="0" fillId="0" borderId="0"/>
    <xf numFmtId="9" fontId="1" fillId="0" borderId="0" applyFont="0" applyFill="0" applyBorder="0" applyAlignment="0" applyProtection="0"/>
    <xf numFmtId="164" fontId="5" fillId="0" borderId="0" applyBorder="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166" fontId="5" fillId="0" borderId="0" applyBorder="0" applyProtection="0"/>
    <xf numFmtId="170" fontId="5" fillId="0" borderId="0" applyBorder="0" applyProtection="0"/>
    <xf numFmtId="179" fontId="6" fillId="0" borderId="0" applyFont="0" applyFill="0" applyBorder="0" applyAlignment="0" applyProtection="0"/>
    <xf numFmtId="177" fontId="5" fillId="0" borderId="0" applyBorder="0" applyProtection="0"/>
    <xf numFmtId="178" fontId="5" fillId="0" borderId="0" applyBorder="0" applyProtection="0"/>
    <xf numFmtId="0" fontId="13" fillId="0" borderId="0" applyNumberFormat="0" applyBorder="0" applyProtection="0">
      <alignment horizontal="center"/>
    </xf>
    <xf numFmtId="0" fontId="13" fillId="0" borderId="0" applyNumberFormat="0" applyBorder="0" applyProtection="0">
      <alignment horizontal="center" textRotation="90"/>
    </xf>
    <xf numFmtId="180"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64" fontId="14" fillId="0" borderId="0" applyBorder="0" applyProtection="0"/>
    <xf numFmtId="166" fontId="5" fillId="0" borderId="0" applyBorder="0" applyProtection="0"/>
    <xf numFmtId="0" fontId="15" fillId="0" borderId="0" applyNumberFormat="0" applyBorder="0" applyProtection="0"/>
    <xf numFmtId="183" fontId="15" fillId="0" borderId="0" applyBorder="0" applyProtection="0"/>
    <xf numFmtId="0" fontId="1" fillId="0" borderId="0"/>
    <xf numFmtId="0" fontId="1" fillId="0" borderId="0"/>
    <xf numFmtId="43" fontId="1" fillId="0" borderId="0" applyFont="0" applyFill="0" applyBorder="0" applyAlignment="0" applyProtection="0"/>
  </cellStyleXfs>
  <cellXfs count="282">
    <xf numFmtId="0" fontId="0" fillId="0" borderId="0" xfId="0"/>
    <xf numFmtId="0" fontId="0" fillId="0" borderId="0" xfId="0" applyAlignment="1">
      <alignment horizontal="center"/>
    </xf>
    <xf numFmtId="0" fontId="0" fillId="0" borderId="0" xfId="0" pivotButton="1"/>
    <xf numFmtId="3" fontId="0" fillId="0" borderId="0" xfId="0" applyNumberFormat="1" applyAlignment="1">
      <alignment horizontal="center"/>
    </xf>
    <xf numFmtId="0" fontId="2" fillId="0" borderId="0" xfId="0" applyFont="1" applyAlignment="1">
      <alignment horizontal="center"/>
    </xf>
    <xf numFmtId="22" fontId="4" fillId="0" borderId="0" xfId="0" applyNumberFormat="1" applyFont="1" applyAlignment="1">
      <alignment horizontal="center"/>
    </xf>
    <xf numFmtId="22" fontId="0" fillId="0" borderId="0" xfId="0" applyNumberFormat="1"/>
    <xf numFmtId="9" fontId="3" fillId="2" borderId="1" xfId="1" applyFont="1" applyFill="1" applyBorder="1" applyAlignment="1">
      <alignment horizontal="center" vertical="center"/>
    </xf>
    <xf numFmtId="9" fontId="0" fillId="0" borderId="0" xfId="1" applyFont="1" applyAlignment="1">
      <alignment horizontal="center"/>
    </xf>
    <xf numFmtId="0" fontId="3" fillId="2" borderId="1" xfId="0" applyFont="1" applyFill="1" applyBorder="1" applyAlignment="1">
      <alignment horizontal="center" vertical="center" wrapText="1"/>
    </xf>
    <xf numFmtId="9" fontId="0" fillId="0" borderId="0" xfId="0" applyNumberFormat="1" applyFont="1" applyAlignment="1">
      <alignment horizontal="center"/>
    </xf>
    <xf numFmtId="10" fontId="0" fillId="0" borderId="0" xfId="0" applyNumberFormat="1" applyAlignment="1">
      <alignment horizontal="center"/>
    </xf>
    <xf numFmtId="22" fontId="3" fillId="0" borderId="0" xfId="0" applyNumberFormat="1" applyFont="1" applyAlignment="1">
      <alignment horizontal="center"/>
    </xf>
    <xf numFmtId="164" fontId="5" fillId="0" borderId="0" xfId="2" applyAlignment="1">
      <alignment horizontal="center" vertical="center" wrapText="1"/>
    </xf>
    <xf numFmtId="164" fontId="5" fillId="0" borderId="0" xfId="2" applyAlignment="1">
      <alignment vertical="center" wrapText="1"/>
    </xf>
    <xf numFmtId="165" fontId="7" fillId="3" borderId="1" xfId="2" applyNumberFormat="1" applyFont="1" applyFill="1" applyBorder="1" applyAlignment="1">
      <alignment horizontal="center" vertical="center" wrapText="1"/>
    </xf>
    <xf numFmtId="165" fontId="10" fillId="0" borderId="0" xfId="2" applyNumberFormat="1" applyFont="1" applyAlignment="1">
      <alignment horizontal="center" vertical="center" wrapText="1"/>
    </xf>
    <xf numFmtId="0" fontId="11" fillId="0" borderId="1" xfId="3" applyFont="1" applyBorder="1" applyAlignment="1">
      <alignment horizontal="center" vertical="center" wrapText="1"/>
    </xf>
    <xf numFmtId="164" fontId="11" fillId="0" borderId="1" xfId="2" applyFont="1" applyBorder="1" applyAlignment="1">
      <alignment horizontal="center" vertical="center" wrapText="1"/>
    </xf>
    <xf numFmtId="164" fontId="11" fillId="0" borderId="6" xfId="2" applyFont="1" applyBorder="1" applyAlignment="1">
      <alignment horizontal="center" vertical="center" wrapText="1"/>
    </xf>
    <xf numFmtId="0" fontId="11" fillId="0" borderId="0" xfId="3" applyFont="1" applyAlignment="1">
      <alignment vertical="center" wrapText="1"/>
    </xf>
    <xf numFmtId="166" fontId="11" fillId="0" borderId="1" xfId="2" applyNumberFormat="1" applyFont="1" applyBorder="1" applyAlignment="1">
      <alignment horizontal="center" vertical="center" wrapText="1"/>
    </xf>
    <xf numFmtId="166" fontId="11" fillId="0" borderId="1" xfId="6" applyFont="1" applyBorder="1" applyAlignment="1">
      <alignment horizontal="center" vertical="center" wrapText="1"/>
    </xf>
    <xf numFmtId="166" fontId="11" fillId="0" borderId="6" xfId="6" applyFont="1" applyBorder="1" applyAlignment="1">
      <alignment horizontal="center" vertical="center" wrapText="1"/>
    </xf>
    <xf numFmtId="3" fontId="11" fillId="0" borderId="1" xfId="6" applyNumberFormat="1" applyFont="1" applyBorder="1" applyAlignment="1">
      <alignment horizontal="center" vertical="center" wrapText="1"/>
    </xf>
    <xf numFmtId="3" fontId="11" fillId="0" borderId="6" xfId="6" applyNumberFormat="1" applyFont="1" applyBorder="1" applyAlignment="1">
      <alignment horizontal="center" vertical="center" wrapText="1"/>
    </xf>
    <xf numFmtId="165" fontId="11" fillId="0" borderId="1" xfId="2" applyNumberFormat="1" applyFont="1" applyBorder="1" applyAlignment="1">
      <alignment horizontal="center" vertical="center" wrapText="1"/>
    </xf>
    <xf numFmtId="164" fontId="11" fillId="0" borderId="1" xfId="6" applyNumberFormat="1" applyFont="1" applyBorder="1" applyAlignment="1">
      <alignment horizontal="center" vertical="center" wrapText="1"/>
    </xf>
    <xf numFmtId="164" fontId="11" fillId="0" borderId="6" xfId="6" applyNumberFormat="1" applyFont="1" applyBorder="1" applyAlignment="1">
      <alignment horizontal="center" vertical="center" wrapText="1"/>
    </xf>
    <xf numFmtId="166" fontId="11" fillId="0" borderId="6" xfId="2" applyNumberFormat="1" applyFont="1" applyBorder="1" applyAlignment="1">
      <alignment horizontal="center" vertical="center" wrapText="1"/>
    </xf>
    <xf numFmtId="169" fontId="11" fillId="0" borderId="1" xfId="2" applyNumberFormat="1" applyFont="1" applyBorder="1" applyAlignment="1">
      <alignment horizontal="center" vertical="center" wrapText="1"/>
    </xf>
    <xf numFmtId="165" fontId="11" fillId="0" borderId="6" xfId="2" applyNumberFormat="1" applyFont="1" applyBorder="1" applyAlignment="1">
      <alignment horizontal="center" vertical="center" wrapText="1"/>
    </xf>
    <xf numFmtId="171" fontId="11" fillId="0" borderId="1" xfId="7" applyNumberFormat="1" applyFont="1" applyBorder="1" applyAlignment="1">
      <alignment horizontal="center" vertical="center" wrapText="1"/>
    </xf>
    <xf numFmtId="171" fontId="11" fillId="0" borderId="6" xfId="7" applyNumberFormat="1" applyFont="1" applyBorder="1" applyAlignment="1">
      <alignment horizontal="center" vertical="center" wrapText="1"/>
    </xf>
    <xf numFmtId="172" fontId="11" fillId="0" borderId="1" xfId="2" applyNumberFormat="1" applyFont="1" applyBorder="1" applyAlignment="1">
      <alignment horizontal="center" vertical="center" wrapText="1"/>
    </xf>
    <xf numFmtId="172" fontId="11" fillId="0" borderId="6" xfId="2" applyNumberFormat="1" applyFont="1" applyBorder="1" applyAlignment="1">
      <alignment horizontal="center" vertical="center" wrapText="1"/>
    </xf>
    <xf numFmtId="1" fontId="11" fillId="0" borderId="1" xfId="2" applyNumberFormat="1" applyFont="1" applyBorder="1" applyAlignment="1">
      <alignment horizontal="center" vertical="center" wrapText="1"/>
    </xf>
    <xf numFmtId="1" fontId="11" fillId="0" borderId="6" xfId="2" applyNumberFormat="1" applyFont="1" applyBorder="1" applyAlignment="1">
      <alignment horizontal="center" vertical="center" wrapText="1"/>
    </xf>
    <xf numFmtId="174" fontId="11" fillId="0" borderId="1" xfId="2" applyNumberFormat="1" applyFont="1" applyBorder="1" applyAlignment="1">
      <alignment horizontal="center" vertical="center" wrapText="1"/>
    </xf>
    <xf numFmtId="174" fontId="11" fillId="0" borderId="6" xfId="2" applyNumberFormat="1" applyFont="1" applyBorder="1" applyAlignment="1">
      <alignment horizontal="center" vertical="center" wrapText="1"/>
    </xf>
    <xf numFmtId="166" fontId="11" fillId="0" borderId="7" xfId="6" applyFont="1" applyBorder="1" applyAlignment="1">
      <alignment horizontal="center" vertical="center" wrapText="1"/>
    </xf>
    <xf numFmtId="166" fontId="11" fillId="0" borderId="8" xfId="6" applyFont="1" applyBorder="1" applyAlignment="1">
      <alignment horizontal="center" vertical="center" wrapText="1"/>
    </xf>
    <xf numFmtId="0" fontId="6" fillId="0" borderId="0" xfId="3"/>
    <xf numFmtId="164" fontId="0" fillId="0" borderId="0" xfId="2" applyFont="1" applyAlignment="1">
      <alignment horizontal="center" vertical="center"/>
    </xf>
    <xf numFmtId="164" fontId="0" fillId="0" borderId="0" xfId="2" applyFont="1" applyAlignment="1">
      <alignment horizontal="justify" vertical="center"/>
    </xf>
    <xf numFmtId="0" fontId="6" fillId="0" borderId="9" xfId="3" applyBorder="1" applyAlignment="1">
      <alignment horizontal="justify" vertical="center"/>
    </xf>
    <xf numFmtId="175" fontId="0" fillId="0" borderId="0" xfId="2" applyNumberFormat="1" applyFont="1" applyAlignment="1">
      <alignment horizontal="justify" vertical="center"/>
    </xf>
    <xf numFmtId="164" fontId="0" fillId="0" borderId="0" xfId="2" applyFont="1" applyAlignment="1">
      <alignment vertical="center"/>
    </xf>
    <xf numFmtId="0" fontId="6" fillId="0" borderId="0" xfId="3"/>
    <xf numFmtId="166" fontId="11" fillId="0" borderId="1" xfId="2" applyNumberFormat="1" applyFont="1" applyFill="1" applyBorder="1" applyAlignment="1">
      <alignment horizontal="center" vertical="center" wrapText="1"/>
    </xf>
    <xf numFmtId="9" fontId="11" fillId="0" borderId="1" xfId="4" applyFont="1" applyFill="1" applyBorder="1" applyAlignment="1">
      <alignment horizontal="center" vertical="center" wrapText="1"/>
    </xf>
    <xf numFmtId="168" fontId="11" fillId="0" borderId="1" xfId="5" applyNumberFormat="1" applyFont="1" applyFill="1" applyBorder="1" applyAlignment="1">
      <alignment horizontal="center" vertical="center" wrapText="1"/>
    </xf>
    <xf numFmtId="166" fontId="11" fillId="0" borderId="1" xfId="6" applyFont="1" applyFill="1" applyBorder="1" applyAlignment="1">
      <alignment horizontal="center" vertical="center" wrapText="1"/>
    </xf>
    <xf numFmtId="164" fontId="11" fillId="0" borderId="1" xfId="2" applyFont="1" applyFill="1" applyBorder="1" applyAlignment="1">
      <alignment vertical="center" wrapText="1"/>
    </xf>
    <xf numFmtId="165" fontId="11" fillId="0" borderId="1" xfId="2" applyNumberFormat="1" applyFont="1" applyFill="1" applyBorder="1" applyAlignment="1">
      <alignment horizontal="center" vertical="center" wrapText="1"/>
    </xf>
    <xf numFmtId="164" fontId="11" fillId="0" borderId="1" xfId="6" applyNumberFormat="1" applyFont="1" applyFill="1" applyBorder="1" applyAlignment="1">
      <alignment horizontal="center" vertical="center" wrapText="1"/>
    </xf>
    <xf numFmtId="171" fontId="11" fillId="0" borderId="1" xfId="7" applyNumberFormat="1" applyFont="1" applyFill="1" applyBorder="1" applyAlignment="1">
      <alignment horizontal="center" vertical="center" wrapText="1"/>
    </xf>
    <xf numFmtId="172" fontId="11" fillId="0" borderId="1" xfId="2" applyNumberFormat="1" applyFont="1" applyFill="1" applyBorder="1" applyAlignment="1">
      <alignment horizontal="center" vertical="center" wrapText="1"/>
    </xf>
    <xf numFmtId="1" fontId="11" fillId="0" borderId="1" xfId="2" applyNumberFormat="1" applyFont="1" applyFill="1" applyBorder="1" applyAlignment="1">
      <alignment horizontal="center" vertical="center" wrapText="1"/>
    </xf>
    <xf numFmtId="0" fontId="11" fillId="0" borderId="1" xfId="3" applyFont="1" applyFill="1" applyBorder="1" applyAlignment="1">
      <alignment horizontal="left" vertical="center" wrapText="1"/>
    </xf>
    <xf numFmtId="173" fontId="11" fillId="0" borderId="1" xfId="2" applyNumberFormat="1" applyFont="1" applyFill="1" applyBorder="1" applyAlignment="1">
      <alignment horizontal="center" vertical="center" wrapText="1"/>
    </xf>
    <xf numFmtId="174" fontId="11" fillId="0" borderId="1" xfId="2" applyNumberFormat="1" applyFont="1" applyFill="1" applyBorder="1" applyAlignment="1">
      <alignment horizontal="center" vertical="center" wrapText="1"/>
    </xf>
    <xf numFmtId="9" fontId="11" fillId="0" borderId="6" xfId="4" applyFont="1" applyFill="1" applyBorder="1" applyAlignment="1">
      <alignment horizontal="center" vertical="center" wrapText="1"/>
    </xf>
    <xf numFmtId="164" fontId="11" fillId="0" borderId="7" xfId="2" applyFont="1" applyFill="1" applyBorder="1" applyAlignment="1">
      <alignment horizontal="justify" vertical="center" wrapText="1"/>
    </xf>
    <xf numFmtId="166" fontId="11" fillId="0" borderId="7" xfId="2" applyNumberFormat="1" applyFont="1" applyFill="1" applyBorder="1" applyAlignment="1">
      <alignment horizontal="center" vertical="center" wrapText="1"/>
    </xf>
    <xf numFmtId="168" fontId="11" fillId="0" borderId="6" xfId="5" applyNumberFormat="1" applyFont="1" applyFill="1" applyBorder="1" applyAlignment="1">
      <alignment horizontal="center" vertical="center" wrapText="1"/>
    </xf>
    <xf numFmtId="164" fontId="11" fillId="0" borderId="1"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74" fontId="11" fillId="0" borderId="7" xfId="6" applyNumberFormat="1" applyFont="1" applyFill="1" applyBorder="1" applyAlignment="1">
      <alignment horizontal="center" vertical="center" wrapText="1"/>
    </xf>
    <xf numFmtId="164" fontId="11" fillId="0" borderId="7" xfId="2" applyFont="1" applyFill="1" applyBorder="1" applyAlignment="1">
      <alignment horizontal="left" vertical="center" wrapText="1"/>
    </xf>
    <xf numFmtId="165" fontId="7" fillId="3" borderId="11" xfId="2" applyNumberFormat="1" applyFont="1" applyFill="1" applyBorder="1" applyAlignment="1">
      <alignment horizontal="center" vertical="center" wrapText="1"/>
    </xf>
    <xf numFmtId="0" fontId="11" fillId="0" borderId="11" xfId="3" applyFont="1" applyBorder="1" applyAlignment="1">
      <alignment horizontal="center" vertical="center" wrapText="1"/>
    </xf>
    <xf numFmtId="164" fontId="11" fillId="0" borderId="3" xfId="2" applyFont="1" applyFill="1" applyBorder="1" applyAlignment="1">
      <alignment horizontal="justify" vertical="center" wrapText="1"/>
    </xf>
    <xf numFmtId="164" fontId="11" fillId="0" borderId="3" xfId="2" applyFont="1" applyFill="1" applyBorder="1" applyAlignment="1">
      <alignment horizontal="center" vertical="center" wrapText="1"/>
    </xf>
    <xf numFmtId="164" fontId="11" fillId="0" borderId="3" xfId="2" applyFont="1" applyFill="1" applyBorder="1" applyAlignment="1">
      <alignment horizontal="left" vertical="center" wrapText="1"/>
    </xf>
    <xf numFmtId="164" fontId="11" fillId="0" borderId="3" xfId="2" applyFont="1" applyBorder="1" applyAlignment="1">
      <alignment horizontal="center" vertical="center" wrapText="1"/>
    </xf>
    <xf numFmtId="164" fontId="11" fillId="0" borderId="4" xfId="2" applyFont="1" applyBorder="1" applyAlignment="1">
      <alignment horizontal="center" vertical="center" wrapText="1"/>
    </xf>
    <xf numFmtId="164" fontId="16" fillId="0" borderId="3" xfId="2" applyFont="1" applyBorder="1" applyAlignment="1">
      <alignment horizontal="center" vertical="center" wrapText="1"/>
    </xf>
    <xf numFmtId="166" fontId="16" fillId="0" borderId="1" xfId="2" applyNumberFormat="1" applyFont="1" applyFill="1" applyBorder="1" applyAlignment="1">
      <alignment horizontal="center" vertical="center" wrapText="1"/>
    </xf>
    <xf numFmtId="168" fontId="16" fillId="0" borderId="1" xfId="5" applyNumberFormat="1" applyFont="1" applyFill="1" applyBorder="1" applyAlignment="1">
      <alignment horizontal="center" vertical="center" wrapText="1"/>
    </xf>
    <xf numFmtId="166" fontId="16" fillId="0" borderId="1" xfId="6" applyFont="1" applyFill="1" applyBorder="1" applyAlignment="1">
      <alignment horizontal="center" vertical="center" wrapText="1"/>
    </xf>
    <xf numFmtId="164" fontId="16" fillId="0" borderId="1" xfId="2" applyFont="1" applyFill="1" applyBorder="1" applyAlignment="1">
      <alignment horizontal="center" vertical="center" wrapText="1"/>
    </xf>
    <xf numFmtId="165" fontId="16" fillId="0" borderId="1" xfId="2" applyNumberFormat="1" applyFont="1" applyFill="1" applyBorder="1" applyAlignment="1">
      <alignment horizontal="center" vertical="center" wrapText="1"/>
    </xf>
    <xf numFmtId="171" fontId="16" fillId="0" borderId="1" xfId="7" applyNumberFormat="1" applyFont="1" applyFill="1" applyBorder="1" applyAlignment="1">
      <alignment horizontal="center" vertical="center" wrapText="1"/>
    </xf>
    <xf numFmtId="1" fontId="16" fillId="0" borderId="1" xfId="2" applyNumberFormat="1" applyFont="1" applyFill="1" applyBorder="1" applyAlignment="1">
      <alignment horizontal="center" vertical="center" wrapText="1"/>
    </xf>
    <xf numFmtId="1" fontId="16" fillId="0" borderId="1" xfId="3" applyNumberFormat="1" applyFont="1" applyFill="1" applyBorder="1" applyAlignment="1">
      <alignment horizontal="center" vertical="center" wrapText="1"/>
    </xf>
    <xf numFmtId="174" fontId="16" fillId="0" borderId="1" xfId="2" applyNumberFormat="1" applyFont="1" applyFill="1" applyBorder="1" applyAlignment="1">
      <alignment horizontal="center" vertical="center" wrapText="1"/>
    </xf>
    <xf numFmtId="9" fontId="16" fillId="0" borderId="1" xfId="4" applyFont="1" applyFill="1" applyBorder="1" applyAlignment="1">
      <alignment horizontal="center" vertical="center" wrapText="1"/>
    </xf>
    <xf numFmtId="166" fontId="16" fillId="0" borderId="7" xfId="6" applyFont="1" applyFill="1" applyBorder="1" applyAlignment="1">
      <alignment horizontal="center" vertical="center" wrapText="1"/>
    </xf>
    <xf numFmtId="164" fontId="11" fillId="0" borderId="1" xfId="2" applyFont="1" applyFill="1" applyBorder="1" applyAlignment="1">
      <alignment horizontal="left" vertical="top" wrapText="1"/>
    </xf>
    <xf numFmtId="164" fontId="16" fillId="0" borderId="1" xfId="2" applyFont="1" applyBorder="1" applyAlignment="1">
      <alignment horizontal="center" vertical="center" wrapText="1"/>
    </xf>
    <xf numFmtId="166" fontId="16" fillId="0" borderId="1" xfId="6" applyFont="1" applyBorder="1" applyAlignment="1">
      <alignment horizontal="center" vertical="center" wrapText="1"/>
    </xf>
    <xf numFmtId="3" fontId="16" fillId="0" borderId="1" xfId="6" applyNumberFormat="1" applyFont="1" applyBorder="1" applyAlignment="1">
      <alignment horizontal="center" vertical="center" wrapText="1"/>
    </xf>
    <xf numFmtId="164" fontId="16" fillId="0" borderId="1" xfId="6" applyNumberFormat="1" applyFont="1" applyBorder="1" applyAlignment="1">
      <alignment horizontal="center" vertical="center" wrapText="1"/>
    </xf>
    <xf numFmtId="166" fontId="16" fillId="0" borderId="1" xfId="2" applyNumberFormat="1" applyFont="1" applyBorder="1" applyAlignment="1">
      <alignment horizontal="center" vertical="center" wrapText="1"/>
    </xf>
    <xf numFmtId="169" fontId="16" fillId="0" borderId="1" xfId="2" applyNumberFormat="1" applyFont="1" applyBorder="1" applyAlignment="1">
      <alignment horizontal="center" vertical="center" wrapText="1"/>
    </xf>
    <xf numFmtId="165" fontId="16" fillId="0" borderId="1" xfId="2" applyNumberFormat="1" applyFont="1" applyBorder="1" applyAlignment="1">
      <alignment horizontal="center" vertical="center" wrapText="1"/>
    </xf>
    <xf numFmtId="171" fontId="16" fillId="0" borderId="1" xfId="7" applyNumberFormat="1" applyFont="1" applyBorder="1" applyAlignment="1">
      <alignment horizontal="center" vertical="center" wrapText="1"/>
    </xf>
    <xf numFmtId="172" fontId="16" fillId="0" borderId="1" xfId="2" applyNumberFormat="1" applyFont="1" applyBorder="1" applyAlignment="1">
      <alignment horizontal="center" vertical="center" wrapText="1"/>
    </xf>
    <xf numFmtId="1" fontId="16" fillId="0" borderId="1" xfId="2" applyNumberFormat="1" applyFont="1" applyBorder="1" applyAlignment="1">
      <alignment horizontal="center" vertical="center" wrapText="1"/>
    </xf>
    <xf numFmtId="174" fontId="16" fillId="0" borderId="1" xfId="2" applyNumberFormat="1" applyFont="1" applyBorder="1" applyAlignment="1">
      <alignment horizontal="center" vertical="center" wrapText="1"/>
    </xf>
    <xf numFmtId="166" fontId="16" fillId="0" borderId="7" xfId="6" applyFont="1" applyBorder="1" applyAlignment="1">
      <alignment horizontal="center" vertical="center" wrapText="1"/>
    </xf>
    <xf numFmtId="164" fontId="16" fillId="0" borderId="3" xfId="2" applyFont="1" applyFill="1" applyBorder="1" applyAlignment="1">
      <alignment horizontal="center" vertical="center" wrapText="1"/>
    </xf>
    <xf numFmtId="3" fontId="8" fillId="4" borderId="13" xfId="3" applyNumberFormat="1" applyFont="1" applyFill="1" applyBorder="1" applyAlignment="1">
      <alignment horizontal="center" vertical="center" wrapText="1"/>
    </xf>
    <xf numFmtId="3" fontId="8" fillId="4" borderId="14" xfId="3" applyNumberFormat="1" applyFont="1" applyFill="1" applyBorder="1" applyAlignment="1">
      <alignment horizontal="center" vertical="center" wrapText="1"/>
    </xf>
    <xf numFmtId="3" fontId="8" fillId="4" borderId="15" xfId="3" applyNumberFormat="1" applyFont="1" applyFill="1" applyBorder="1" applyAlignment="1">
      <alignment horizontal="center" vertical="center" wrapText="1"/>
    </xf>
    <xf numFmtId="3" fontId="11" fillId="5" borderId="16" xfId="3" applyNumberFormat="1" applyFont="1" applyFill="1" applyBorder="1" applyAlignment="1">
      <alignment horizontal="center" vertical="center" wrapText="1"/>
    </xf>
    <xf numFmtId="9" fontId="11" fillId="6" borderId="16" xfId="4" applyFont="1" applyFill="1" applyBorder="1" applyAlignment="1">
      <alignment horizontal="center" vertical="center" wrapText="1"/>
    </xf>
    <xf numFmtId="3" fontId="11" fillId="6" borderId="16" xfId="3" applyNumberFormat="1" applyFont="1" applyFill="1" applyBorder="1" applyAlignment="1">
      <alignment horizontal="center" vertical="center" wrapText="1"/>
    </xf>
    <xf numFmtId="3" fontId="11" fillId="5" borderId="17" xfId="3" applyNumberFormat="1" applyFont="1" applyFill="1" applyBorder="1" applyAlignment="1">
      <alignment horizontal="center" vertical="center" wrapText="1"/>
    </xf>
    <xf numFmtId="3" fontId="16" fillId="5" borderId="16" xfId="3" applyNumberFormat="1" applyFont="1" applyFill="1" applyBorder="1" applyAlignment="1">
      <alignment horizontal="center" vertical="center" wrapText="1"/>
    </xf>
    <xf numFmtId="164" fontId="19" fillId="0" borderId="0" xfId="2" applyFont="1" applyAlignment="1">
      <alignment horizontal="left" vertical="center"/>
    </xf>
    <xf numFmtId="3" fontId="9" fillId="0" borderId="16" xfId="3" applyNumberFormat="1" applyFont="1" applyBorder="1" applyAlignment="1">
      <alignment horizontal="center" vertical="center" wrapText="1"/>
    </xf>
    <xf numFmtId="9" fontId="11" fillId="3" borderId="16" xfId="4" applyFont="1" applyFill="1" applyBorder="1" applyAlignment="1">
      <alignment horizontal="center" vertical="center" wrapText="1"/>
    </xf>
    <xf numFmtId="9" fontId="9" fillId="6" borderId="16" xfId="4" applyFont="1" applyFill="1" applyBorder="1" applyAlignment="1">
      <alignment horizontal="center" vertical="center" wrapText="1"/>
    </xf>
    <xf numFmtId="0" fontId="11" fillId="0" borderId="1" xfId="5" applyNumberFormat="1" applyFont="1" applyFill="1" applyBorder="1" applyAlignment="1">
      <alignment vertical="center" wrapText="1"/>
    </xf>
    <xf numFmtId="0" fontId="9" fillId="6" borderId="16" xfId="3" applyNumberFormat="1" applyFont="1" applyFill="1" applyBorder="1" applyAlignment="1">
      <alignment horizontal="center" vertical="center" wrapText="1"/>
    </xf>
    <xf numFmtId="0" fontId="11" fillId="0" borderId="3" xfId="2" applyNumberFormat="1" applyFont="1" applyBorder="1" applyAlignment="1">
      <alignment vertical="center" wrapText="1"/>
    </xf>
    <xf numFmtId="0" fontId="11" fillId="0" borderId="1" xfId="4" applyNumberFormat="1" applyFont="1" applyFill="1" applyBorder="1" applyAlignment="1">
      <alignment vertical="center" wrapText="1"/>
    </xf>
    <xf numFmtId="0" fontId="11" fillId="0" borderId="1" xfId="2" applyNumberFormat="1" applyFont="1" applyBorder="1" applyAlignment="1">
      <alignment vertical="center" wrapText="1"/>
    </xf>
    <xf numFmtId="0" fontId="11" fillId="0" borderId="1" xfId="6" applyNumberFormat="1" applyFont="1" applyBorder="1" applyAlignment="1">
      <alignment vertical="center" wrapText="1"/>
    </xf>
    <xf numFmtId="0" fontId="11" fillId="0" borderId="1" xfId="7" applyNumberFormat="1" applyFont="1" applyBorder="1" applyAlignment="1">
      <alignment vertical="center" wrapText="1"/>
    </xf>
    <xf numFmtId="0" fontId="11" fillId="0" borderId="7" xfId="6" applyNumberFormat="1" applyFont="1" applyBorder="1" applyAlignment="1">
      <alignment vertical="center" wrapText="1"/>
    </xf>
    <xf numFmtId="0" fontId="0" fillId="0" borderId="0" xfId="2" applyNumberFormat="1" applyFont="1" applyAlignment="1">
      <alignment vertical="center"/>
    </xf>
    <xf numFmtId="9" fontId="11" fillId="7" borderId="16" xfId="4" applyFont="1" applyFill="1" applyBorder="1" applyAlignment="1">
      <alignment horizontal="center" vertical="center" wrapText="1"/>
    </xf>
    <xf numFmtId="164" fontId="2" fillId="0" borderId="0" xfId="2" applyFont="1" applyAlignment="1">
      <alignment horizontal="left" vertical="center"/>
    </xf>
    <xf numFmtId="9" fontId="11" fillId="0" borderId="1" xfId="2" applyNumberFormat="1" applyFont="1" applyFill="1" applyBorder="1" applyAlignment="1">
      <alignment horizontal="center" vertical="center" wrapText="1"/>
    </xf>
    <xf numFmtId="9" fontId="16" fillId="0" borderId="1" xfId="2" applyNumberFormat="1" applyFont="1" applyBorder="1" applyAlignment="1">
      <alignment horizontal="center" vertical="center" wrapText="1"/>
    </xf>
    <xf numFmtId="9" fontId="11" fillId="0" borderId="1" xfId="2" applyNumberFormat="1" applyFont="1" applyBorder="1" applyAlignment="1">
      <alignment horizontal="center" vertical="center" wrapText="1"/>
    </xf>
    <xf numFmtId="9" fontId="11" fillId="0" borderId="6" xfId="2" applyNumberFormat="1" applyFont="1" applyBorder="1" applyAlignment="1">
      <alignment horizontal="center" vertical="center" wrapText="1"/>
    </xf>
    <xf numFmtId="165" fontId="20" fillId="0" borderId="0" xfId="2" applyNumberFormat="1" applyFont="1" applyAlignment="1">
      <alignment horizontal="center" wrapText="1"/>
    </xf>
    <xf numFmtId="0" fontId="21" fillId="0" borderId="0" xfId="3" applyFont="1" applyAlignment="1">
      <alignment horizontal="center" vertical="center" wrapText="1"/>
    </xf>
    <xf numFmtId="165" fontId="11" fillId="0" borderId="0" xfId="3" applyNumberFormat="1" applyFont="1" applyAlignment="1">
      <alignment vertical="center" wrapText="1"/>
    </xf>
    <xf numFmtId="43" fontId="11" fillId="0" borderId="1" xfId="126" applyFont="1" applyFill="1" applyBorder="1" applyAlignment="1">
      <alignment horizontal="center" vertical="center" wrapText="1"/>
    </xf>
    <xf numFmtId="9" fontId="16" fillId="0" borderId="26" xfId="4" applyFont="1" applyFill="1" applyBorder="1" applyAlignment="1">
      <alignment horizontal="center" vertical="center" wrapText="1"/>
    </xf>
    <xf numFmtId="164" fontId="16" fillId="0" borderId="1" xfId="4" applyNumberFormat="1" applyFont="1" applyFill="1" applyBorder="1" applyAlignment="1">
      <alignment horizontal="center" vertical="center" wrapText="1"/>
    </xf>
    <xf numFmtId="173" fontId="16" fillId="0" borderId="0" xfId="1" applyNumberFormat="1" applyFont="1" applyFill="1" applyBorder="1" applyAlignment="1">
      <alignment horizontal="center" vertical="center" wrapText="1"/>
    </xf>
    <xf numFmtId="9" fontId="16" fillId="0" borderId="0" xfId="4" applyFont="1" applyFill="1" applyBorder="1" applyAlignment="1">
      <alignment horizontal="center" vertical="center" wrapText="1"/>
    </xf>
    <xf numFmtId="164" fontId="18" fillId="0" borderId="0" xfId="2" applyFont="1" applyBorder="1" applyAlignment="1">
      <alignment vertical="center" wrapText="1"/>
    </xf>
    <xf numFmtId="164" fontId="18" fillId="0" borderId="20" xfId="2" applyFont="1" applyBorder="1" applyAlignment="1">
      <alignment vertical="center" wrapText="1"/>
    </xf>
    <xf numFmtId="164" fontId="18" fillId="0" borderId="21" xfId="2" applyFont="1" applyBorder="1" applyAlignment="1">
      <alignment vertical="center" wrapText="1"/>
    </xf>
    <xf numFmtId="164" fontId="18" fillId="0" borderId="22" xfId="2" applyFont="1" applyBorder="1" applyAlignment="1">
      <alignment vertical="center" wrapText="1"/>
    </xf>
    <xf numFmtId="9" fontId="16" fillId="0" borderId="1" xfId="1" applyFont="1" applyBorder="1" applyAlignment="1">
      <alignment horizontal="center" vertical="center" wrapText="1"/>
    </xf>
    <xf numFmtId="9" fontId="16" fillId="0" borderId="28" xfId="4" applyFont="1" applyFill="1" applyBorder="1" applyAlignment="1">
      <alignment horizontal="center" vertical="center" wrapText="1"/>
    </xf>
    <xf numFmtId="164" fontId="11" fillId="0" borderId="7" xfId="2" applyFont="1" applyFill="1" applyBorder="1" applyAlignment="1">
      <alignment vertical="center" wrapText="1"/>
    </xf>
    <xf numFmtId="164" fontId="16" fillId="0" borderId="7" xfId="2" applyFont="1" applyFill="1" applyBorder="1" applyAlignment="1">
      <alignment horizontal="center" vertical="center" wrapText="1"/>
    </xf>
    <xf numFmtId="165" fontId="16" fillId="0" borderId="7" xfId="2" applyNumberFormat="1" applyFont="1" applyFill="1" applyBorder="1" applyAlignment="1">
      <alignment horizontal="center" vertical="center" wrapText="1"/>
    </xf>
    <xf numFmtId="164" fontId="16" fillId="0" borderId="7" xfId="2" applyFont="1" applyBorder="1" applyAlignment="1">
      <alignment horizontal="center" vertical="center" wrapText="1"/>
    </xf>
    <xf numFmtId="9" fontId="16" fillId="0" borderId="7" xfId="4" applyFont="1" applyFill="1" applyBorder="1" applyAlignment="1">
      <alignment horizontal="center" vertical="center" wrapText="1"/>
    </xf>
    <xf numFmtId="164" fontId="16" fillId="0" borderId="7" xfId="4" applyNumberFormat="1" applyFont="1" applyFill="1" applyBorder="1" applyAlignment="1">
      <alignment horizontal="center" vertical="center" wrapText="1"/>
    </xf>
    <xf numFmtId="164" fontId="11" fillId="0" borderId="7" xfId="2" applyFont="1" applyBorder="1" applyAlignment="1">
      <alignment horizontal="center" vertical="center" wrapText="1"/>
    </xf>
    <xf numFmtId="0" fontId="11" fillId="0" borderId="7" xfId="2" applyNumberFormat="1" applyFont="1" applyBorder="1" applyAlignment="1">
      <alignment vertical="center" wrapText="1"/>
    </xf>
    <xf numFmtId="164" fontId="11" fillId="0" borderId="8" xfId="2" applyFont="1" applyBorder="1" applyAlignment="1">
      <alignment horizontal="center" vertical="center" wrapText="1"/>
    </xf>
    <xf numFmtId="164" fontId="16" fillId="0" borderId="28" xfId="2" applyFont="1" applyFill="1" applyBorder="1" applyAlignment="1">
      <alignment horizontal="center" vertical="center" wrapText="1"/>
    </xf>
    <xf numFmtId="169" fontId="16" fillId="0" borderId="28" xfId="2" applyNumberFormat="1" applyFont="1" applyBorder="1" applyAlignment="1">
      <alignment horizontal="center" vertical="center" wrapText="1"/>
    </xf>
    <xf numFmtId="0" fontId="11" fillId="0" borderId="28" xfId="2" applyNumberFormat="1" applyFont="1" applyBorder="1" applyAlignment="1">
      <alignment vertical="center" wrapText="1"/>
    </xf>
    <xf numFmtId="166" fontId="11" fillId="0" borderId="3" xfId="2" applyNumberFormat="1" applyFont="1" applyFill="1" applyBorder="1" applyAlignment="1">
      <alignment horizontal="center" vertical="center" wrapText="1"/>
    </xf>
    <xf numFmtId="166" fontId="16" fillId="0" borderId="3" xfId="2" applyNumberFormat="1" applyFont="1" applyFill="1" applyBorder="1" applyAlignment="1">
      <alignment horizontal="center" vertical="center" wrapText="1"/>
    </xf>
    <xf numFmtId="166" fontId="11" fillId="0" borderId="3" xfId="6" applyFont="1" applyFill="1" applyBorder="1" applyAlignment="1">
      <alignment horizontal="center" vertical="center" wrapText="1"/>
    </xf>
    <xf numFmtId="166" fontId="16" fillId="0" borderId="3" xfId="6" applyFont="1" applyBorder="1" applyAlignment="1">
      <alignment horizontal="center" vertical="center" wrapText="1"/>
    </xf>
    <xf numFmtId="9" fontId="16" fillId="0" borderId="3" xfId="4" applyFont="1" applyFill="1" applyBorder="1" applyAlignment="1">
      <alignment horizontal="center" vertical="center" wrapText="1"/>
    </xf>
    <xf numFmtId="166" fontId="11" fillId="0" borderId="3" xfId="6" applyFont="1" applyBorder="1" applyAlignment="1">
      <alignment horizontal="center" vertical="center" wrapText="1"/>
    </xf>
    <xf numFmtId="173" fontId="16" fillId="0" borderId="3" xfId="4" applyNumberFormat="1" applyFont="1" applyFill="1" applyBorder="1" applyAlignment="1">
      <alignment horizontal="center" vertical="center" wrapText="1"/>
    </xf>
    <xf numFmtId="0" fontId="11" fillId="0" borderId="3" xfId="6" applyNumberFormat="1" applyFont="1" applyBorder="1" applyAlignment="1">
      <alignment vertical="center" wrapText="1"/>
    </xf>
    <xf numFmtId="166" fontId="11" fillId="0" borderId="4" xfId="6" applyFont="1" applyBorder="1" applyAlignment="1">
      <alignment horizontal="center" vertical="center" wrapText="1"/>
    </xf>
    <xf numFmtId="166" fontId="16" fillId="0" borderId="7" xfId="2" applyNumberFormat="1" applyFont="1" applyFill="1" applyBorder="1" applyAlignment="1">
      <alignment horizontal="center" vertical="center" wrapText="1"/>
    </xf>
    <xf numFmtId="166" fontId="16" fillId="0" borderId="7" xfId="2" applyNumberFormat="1" applyFont="1" applyBorder="1" applyAlignment="1">
      <alignment horizontal="center" vertical="center" wrapText="1"/>
    </xf>
    <xf numFmtId="166" fontId="11" fillId="0" borderId="7" xfId="2" applyNumberFormat="1" applyFont="1" applyBorder="1" applyAlignment="1">
      <alignment horizontal="center" vertical="center" wrapText="1"/>
    </xf>
    <xf numFmtId="166" fontId="11" fillId="0" borderId="8" xfId="2" applyNumberFormat="1" applyFont="1" applyBorder="1" applyAlignment="1">
      <alignment horizontal="center" vertical="center" wrapText="1"/>
    </xf>
    <xf numFmtId="169" fontId="9" fillId="0" borderId="28" xfId="2" applyNumberFormat="1" applyFont="1" applyBorder="1" applyAlignment="1">
      <alignment horizontal="center" vertical="center" wrapText="1"/>
    </xf>
    <xf numFmtId="164" fontId="9" fillId="0" borderId="29" xfId="2" applyFont="1" applyBorder="1" applyAlignment="1">
      <alignment horizontal="center" vertical="center" wrapText="1"/>
    </xf>
    <xf numFmtId="169" fontId="9" fillId="0" borderId="1" xfId="2" applyNumberFormat="1" applyFont="1" applyBorder="1" applyAlignment="1">
      <alignment horizontal="center" vertical="center" wrapText="1"/>
    </xf>
    <xf numFmtId="164" fontId="9" fillId="0" borderId="6" xfId="2" applyFont="1" applyBorder="1" applyAlignment="1">
      <alignment horizontal="center" vertical="center" wrapText="1"/>
    </xf>
    <xf numFmtId="165" fontId="9" fillId="0" borderId="1" xfId="2" applyNumberFormat="1" applyFont="1" applyFill="1" applyBorder="1" applyAlignment="1">
      <alignment horizontal="center" vertical="center" wrapText="1"/>
    </xf>
    <xf numFmtId="165" fontId="9" fillId="0" borderId="1" xfId="2" applyNumberFormat="1" applyFont="1" applyBorder="1" applyAlignment="1">
      <alignment horizontal="center" vertical="center" wrapText="1"/>
    </xf>
    <xf numFmtId="165" fontId="9" fillId="0" borderId="6" xfId="2" applyNumberFormat="1" applyFont="1" applyBorder="1" applyAlignment="1">
      <alignment horizontal="center" vertical="center" wrapText="1"/>
    </xf>
    <xf numFmtId="164" fontId="9" fillId="0" borderId="1" xfId="2" applyFont="1" applyBorder="1" applyAlignment="1">
      <alignment horizontal="center" vertical="center" wrapText="1"/>
    </xf>
    <xf numFmtId="165" fontId="9" fillId="0" borderId="26" xfId="2" applyNumberFormat="1" applyFont="1" applyFill="1" applyBorder="1" applyAlignment="1">
      <alignment horizontal="center" vertical="center" wrapText="1"/>
    </xf>
    <xf numFmtId="165" fontId="16" fillId="0" borderId="26" xfId="2" applyNumberFormat="1" applyFont="1" applyFill="1" applyBorder="1" applyAlignment="1">
      <alignment horizontal="center" vertical="center" wrapText="1"/>
    </xf>
    <xf numFmtId="164" fontId="16" fillId="0" borderId="26" xfId="2" applyFont="1" applyBorder="1" applyAlignment="1">
      <alignment horizontal="center" vertical="center" wrapText="1"/>
    </xf>
    <xf numFmtId="164" fontId="16" fillId="0" borderId="26" xfId="4" applyNumberFormat="1" applyFont="1" applyFill="1" applyBorder="1" applyAlignment="1">
      <alignment horizontal="center" vertical="center" wrapText="1"/>
    </xf>
    <xf numFmtId="164" fontId="9" fillId="0" borderId="26" xfId="2" applyFont="1" applyBorder="1" applyAlignment="1">
      <alignment horizontal="center" vertical="center" wrapText="1"/>
    </xf>
    <xf numFmtId="165" fontId="16" fillId="0" borderId="26" xfId="2" applyNumberFormat="1" applyFont="1" applyBorder="1" applyAlignment="1">
      <alignment horizontal="center" vertical="center" wrapText="1"/>
    </xf>
    <xf numFmtId="164" fontId="9" fillId="0" borderId="31" xfId="2" applyFont="1" applyBorder="1" applyAlignment="1">
      <alignment horizontal="center" vertical="center" wrapText="1"/>
    </xf>
    <xf numFmtId="164" fontId="16" fillId="0" borderId="3" xfId="4" applyNumberFormat="1" applyFont="1" applyFill="1" applyBorder="1" applyAlignment="1">
      <alignment horizontal="center" vertical="center" wrapText="1"/>
    </xf>
    <xf numFmtId="165" fontId="16" fillId="0" borderId="3" xfId="2" applyNumberFormat="1" applyFont="1" applyBorder="1" applyAlignment="1">
      <alignment horizontal="center" vertical="center" wrapText="1"/>
    </xf>
    <xf numFmtId="171" fontId="11" fillId="0" borderId="7" xfId="7" applyNumberFormat="1" applyFont="1" applyFill="1" applyBorder="1" applyAlignment="1">
      <alignment horizontal="center" vertical="center" wrapText="1"/>
    </xf>
    <xf numFmtId="171" fontId="16" fillId="0" borderId="7" xfId="7" applyNumberFormat="1" applyFont="1" applyBorder="1" applyAlignment="1">
      <alignment horizontal="center" vertical="center" wrapText="1"/>
    </xf>
    <xf numFmtId="171" fontId="11" fillId="0" borderId="7" xfId="7" applyNumberFormat="1" applyFont="1" applyBorder="1" applyAlignment="1">
      <alignment horizontal="center" vertical="center" wrapText="1"/>
    </xf>
    <xf numFmtId="165" fontId="16" fillId="0" borderId="7" xfId="2" applyNumberFormat="1" applyFont="1" applyBorder="1" applyAlignment="1">
      <alignment horizontal="center" vertical="center" wrapText="1"/>
    </xf>
    <xf numFmtId="0" fontId="11" fillId="0" borderId="7" xfId="7" applyNumberFormat="1" applyFont="1" applyBorder="1" applyAlignment="1">
      <alignment vertical="center" wrapText="1"/>
    </xf>
    <xf numFmtId="171" fontId="11" fillId="0" borderId="8" xfId="7" applyNumberFormat="1" applyFont="1" applyBorder="1" applyAlignment="1">
      <alignment horizontal="center" vertical="center" wrapText="1"/>
    </xf>
    <xf numFmtId="165" fontId="11" fillId="0" borderId="7" xfId="2" applyNumberFormat="1" applyFont="1" applyFill="1" applyBorder="1" applyAlignment="1">
      <alignment horizontal="center" vertical="center" wrapText="1"/>
    </xf>
    <xf numFmtId="172" fontId="11" fillId="0" borderId="7" xfId="2" applyNumberFormat="1" applyFont="1" applyFill="1" applyBorder="1" applyAlignment="1">
      <alignment horizontal="center" vertical="center" wrapText="1"/>
    </xf>
    <xf numFmtId="172" fontId="16" fillId="0" borderId="7" xfId="2" applyNumberFormat="1" applyFont="1" applyBorder="1" applyAlignment="1">
      <alignment horizontal="center" vertical="center" wrapText="1"/>
    </xf>
    <xf numFmtId="172" fontId="11" fillId="0" borderId="7" xfId="2" applyNumberFormat="1" applyFont="1" applyBorder="1" applyAlignment="1">
      <alignment horizontal="center" vertical="center" wrapText="1"/>
    </xf>
    <xf numFmtId="172" fontId="11" fillId="0" borderId="8" xfId="2" applyNumberFormat="1" applyFont="1" applyBorder="1" applyAlignment="1">
      <alignment horizontal="center" vertical="center" wrapText="1"/>
    </xf>
    <xf numFmtId="165" fontId="11" fillId="0" borderId="3" xfId="2" applyNumberFormat="1" applyFont="1" applyFill="1" applyBorder="1" applyAlignment="1">
      <alignment horizontal="center" vertical="center" wrapText="1"/>
    </xf>
    <xf numFmtId="165" fontId="16" fillId="0" borderId="3" xfId="2" applyNumberFormat="1" applyFont="1" applyFill="1" applyBorder="1" applyAlignment="1">
      <alignment horizontal="center" vertical="center" wrapText="1"/>
    </xf>
    <xf numFmtId="172" fontId="16" fillId="0" borderId="3" xfId="2" applyNumberFormat="1" applyFont="1" applyBorder="1" applyAlignment="1">
      <alignment horizontal="center" vertical="center" wrapText="1"/>
    </xf>
    <xf numFmtId="165" fontId="11" fillId="0" borderId="3" xfId="2" applyNumberFormat="1" applyFont="1" applyBorder="1" applyAlignment="1">
      <alignment horizontal="center" vertical="center" wrapText="1"/>
    </xf>
    <xf numFmtId="165" fontId="11" fillId="0" borderId="4" xfId="2" applyNumberFormat="1" applyFont="1" applyBorder="1" applyAlignment="1">
      <alignment horizontal="center" vertical="center" wrapText="1"/>
    </xf>
    <xf numFmtId="173" fontId="11" fillId="0" borderId="3" xfId="2" applyNumberFormat="1" applyFont="1" applyFill="1" applyBorder="1" applyAlignment="1">
      <alignment horizontal="center" vertical="center" wrapText="1"/>
    </xf>
    <xf numFmtId="174" fontId="16" fillId="0" borderId="3" xfId="2" applyNumberFormat="1" applyFont="1" applyFill="1" applyBorder="1" applyAlignment="1">
      <alignment horizontal="center" vertical="center" wrapText="1"/>
    </xf>
    <xf numFmtId="174" fontId="11" fillId="0" borderId="3" xfId="2" applyNumberFormat="1" applyFont="1" applyFill="1" applyBorder="1" applyAlignment="1">
      <alignment horizontal="center" vertical="center" wrapText="1"/>
    </xf>
    <xf numFmtId="174" fontId="16" fillId="0" borderId="3" xfId="2" applyNumberFormat="1" applyFont="1" applyBorder="1" applyAlignment="1">
      <alignment horizontal="center" vertical="center" wrapText="1"/>
    </xf>
    <xf numFmtId="174" fontId="11" fillId="0" borderId="3" xfId="2" applyNumberFormat="1" applyFont="1" applyBorder="1" applyAlignment="1">
      <alignment horizontal="center" vertical="center" wrapText="1"/>
    </xf>
    <xf numFmtId="9" fontId="16" fillId="0" borderId="3" xfId="1" applyFont="1" applyBorder="1" applyAlignment="1">
      <alignment horizontal="center" vertical="center" wrapText="1"/>
    </xf>
    <xf numFmtId="174" fontId="11" fillId="0" borderId="4" xfId="2" applyNumberFormat="1" applyFont="1" applyBorder="1" applyAlignment="1">
      <alignment horizontal="center" vertical="center" wrapText="1"/>
    </xf>
    <xf numFmtId="9" fontId="16" fillId="0" borderId="7" xfId="1" applyFont="1" applyBorder="1" applyAlignment="1">
      <alignment horizontal="center" vertical="center" wrapText="1"/>
    </xf>
    <xf numFmtId="164" fontId="0" fillId="0" borderId="5" xfId="2" applyFont="1" applyBorder="1" applyAlignment="1">
      <alignment horizontal="justify" vertical="center"/>
    </xf>
    <xf numFmtId="9" fontId="0" fillId="0" borderId="6" xfId="1" applyFont="1" applyBorder="1" applyAlignment="1">
      <alignment horizontal="center" vertical="center"/>
    </xf>
    <xf numFmtId="164" fontId="0" fillId="0" borderId="12" xfId="2" applyFont="1" applyBorder="1" applyAlignment="1">
      <alignment horizontal="justify" vertical="center"/>
    </xf>
    <xf numFmtId="9" fontId="0" fillId="0" borderId="8" xfId="1" applyFont="1" applyBorder="1" applyAlignment="1">
      <alignment horizontal="center" vertical="center"/>
    </xf>
    <xf numFmtId="0" fontId="11" fillId="0" borderId="26" xfId="2" applyNumberFormat="1" applyFont="1" applyBorder="1" applyAlignment="1">
      <alignment vertical="center" wrapText="1"/>
    </xf>
    <xf numFmtId="173" fontId="0" fillId="0" borderId="0" xfId="1" applyNumberFormat="1" applyFont="1" applyBorder="1" applyAlignment="1">
      <alignment horizontal="justify" vertical="center"/>
    </xf>
    <xf numFmtId="9" fontId="16" fillId="0" borderId="0" xfId="1" applyNumberFormat="1" applyFont="1" applyFill="1" applyBorder="1" applyAlignment="1">
      <alignment horizontal="center" vertical="center" wrapText="1"/>
    </xf>
    <xf numFmtId="164" fontId="0" fillId="0" borderId="0" xfId="2" applyFont="1" applyBorder="1" applyAlignment="1">
      <alignment horizontal="justify" vertical="center"/>
    </xf>
    <xf numFmtId="0" fontId="0" fillId="0" borderId="0" xfId="2" applyNumberFormat="1" applyFont="1" applyBorder="1" applyAlignment="1">
      <alignment vertical="center"/>
    </xf>
    <xf numFmtId="164" fontId="11" fillId="0" borderId="1" xfId="2" applyFont="1" applyFill="1" applyBorder="1" applyAlignment="1">
      <alignment horizontal="center" vertical="center" wrapText="1"/>
    </xf>
    <xf numFmtId="164" fontId="11" fillId="0" borderId="1" xfId="2" applyFont="1" applyFill="1" applyBorder="1" applyAlignment="1">
      <alignment horizontal="justify" vertical="center" wrapText="1"/>
    </xf>
    <xf numFmtId="164" fontId="11" fillId="0" borderId="1" xfId="2" applyFont="1" applyFill="1" applyBorder="1" applyAlignment="1">
      <alignment horizontal="left" vertical="center" wrapText="1"/>
    </xf>
    <xf numFmtId="164" fontId="11" fillId="0" borderId="3" xfId="2" applyFont="1" applyFill="1" applyBorder="1" applyAlignment="1">
      <alignment horizontal="center" vertical="center" wrapText="1"/>
    </xf>
    <xf numFmtId="164" fontId="11" fillId="0" borderId="3" xfId="2" applyFont="1" applyFill="1" applyBorder="1" applyAlignment="1">
      <alignment horizontal="justify" vertical="center" wrapText="1"/>
    </xf>
    <xf numFmtId="0" fontId="11" fillId="0" borderId="1" xfId="3"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7" xfId="2" applyFont="1" applyFill="1" applyBorder="1" applyAlignment="1">
      <alignment horizontal="justify" vertical="center" wrapText="1"/>
    </xf>
    <xf numFmtId="164" fontId="9" fillId="0" borderId="28" xfId="2" applyFont="1" applyFill="1" applyBorder="1" applyAlignment="1">
      <alignment horizontal="center" vertical="center" wrapText="1"/>
    </xf>
    <xf numFmtId="164" fontId="9" fillId="0" borderId="1" xfId="2" applyFont="1" applyFill="1" applyBorder="1" applyAlignment="1">
      <alignment horizontal="center" vertical="center" wrapText="1"/>
    </xf>
    <xf numFmtId="164" fontId="9" fillId="0" borderId="26" xfId="2" applyFont="1" applyFill="1" applyBorder="1" applyAlignment="1">
      <alignment horizontal="center" vertical="center" wrapText="1"/>
    </xf>
    <xf numFmtId="164" fontId="9" fillId="0" borderId="1" xfId="2" applyFont="1" applyFill="1" applyBorder="1" applyAlignment="1">
      <alignment horizontal="justify" vertical="center" wrapText="1"/>
    </xf>
    <xf numFmtId="164" fontId="9" fillId="0" borderId="26" xfId="2" applyFont="1" applyFill="1" applyBorder="1" applyAlignment="1">
      <alignment horizontal="justify" vertical="center" wrapText="1"/>
    </xf>
    <xf numFmtId="164" fontId="9" fillId="0" borderId="28" xfId="2" applyFont="1" applyFill="1" applyBorder="1" applyAlignment="1">
      <alignment horizontal="justify" vertical="center" wrapText="1"/>
    </xf>
    <xf numFmtId="14" fontId="0" fillId="0" borderId="0" xfId="2" applyNumberFormat="1" applyFont="1" applyAlignment="1">
      <alignment horizontal="center" vertical="center"/>
    </xf>
    <xf numFmtId="0" fontId="0" fillId="0" borderId="0" xfId="2" applyNumberFormat="1" applyFont="1" applyAlignment="1">
      <alignment horizontal="center" vertical="center"/>
    </xf>
    <xf numFmtId="0" fontId="12" fillId="0" borderId="10" xfId="3" applyFont="1" applyBorder="1" applyAlignment="1">
      <alignment horizontal="center" vertical="center"/>
    </xf>
    <xf numFmtId="164" fontId="11" fillId="0" borderId="1" xfId="2" applyFont="1" applyFill="1" applyBorder="1" applyAlignment="1">
      <alignment horizontal="center" vertical="center" wrapText="1"/>
    </xf>
    <xf numFmtId="164" fontId="11" fillId="0" borderId="5" xfId="2" applyFont="1" applyFill="1" applyBorder="1" applyAlignment="1">
      <alignment horizontal="center" vertical="center" wrapText="1"/>
    </xf>
    <xf numFmtId="164" fontId="11" fillId="0" borderId="12"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7"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64" fontId="11" fillId="0" borderId="3" xfId="2" applyFont="1" applyFill="1" applyBorder="1" applyAlignment="1">
      <alignment horizontal="center" vertical="center" wrapText="1"/>
    </xf>
    <xf numFmtId="164" fontId="18" fillId="0" borderId="18" xfId="2" applyFont="1" applyBorder="1" applyAlignment="1">
      <alignment horizontal="center" vertical="center" wrapText="1"/>
    </xf>
    <xf numFmtId="164" fontId="18" fillId="0" borderId="19" xfId="2" applyFont="1" applyBorder="1" applyAlignment="1">
      <alignment horizontal="center" vertical="center" wrapText="1"/>
    </xf>
    <xf numFmtId="164" fontId="18" fillId="0" borderId="0" xfId="2" applyFont="1" applyBorder="1" applyAlignment="1">
      <alignment horizontal="center" vertical="center" wrapText="1"/>
    </xf>
    <xf numFmtId="164" fontId="18" fillId="0" borderId="20" xfId="2" applyFont="1" applyBorder="1" applyAlignment="1">
      <alignment horizontal="center" vertical="center" wrapText="1"/>
    </xf>
    <xf numFmtId="164" fontId="18" fillId="0" borderId="21" xfId="2" applyFont="1" applyBorder="1" applyAlignment="1">
      <alignment horizontal="center" vertical="center" wrapText="1"/>
    </xf>
    <xf numFmtId="164" fontId="18" fillId="0" borderId="22" xfId="2" applyFont="1" applyBorder="1" applyAlignment="1">
      <alignment horizontal="center" vertical="center" wrapText="1"/>
    </xf>
    <xf numFmtId="0" fontId="6" fillId="0" borderId="25" xfId="3" applyBorder="1" applyAlignment="1">
      <alignment horizontal="center"/>
    </xf>
    <xf numFmtId="0" fontId="6" fillId="0" borderId="18" xfId="3" applyBorder="1" applyAlignment="1">
      <alignment horizontal="center"/>
    </xf>
    <xf numFmtId="0" fontId="6" fillId="0" borderId="19" xfId="3" applyBorder="1" applyAlignment="1">
      <alignment horizontal="center"/>
    </xf>
    <xf numFmtId="0" fontId="6" fillId="0" borderId="23" xfId="3" applyBorder="1" applyAlignment="1">
      <alignment horizontal="center"/>
    </xf>
    <xf numFmtId="0" fontId="6" fillId="0" borderId="0" xfId="3" applyBorder="1" applyAlignment="1">
      <alignment horizontal="center"/>
    </xf>
    <xf numFmtId="0" fontId="6" fillId="0" borderId="20" xfId="3" applyBorder="1" applyAlignment="1">
      <alignment horizontal="center"/>
    </xf>
    <xf numFmtId="0" fontId="6" fillId="0" borderId="24" xfId="3" applyBorder="1" applyAlignment="1">
      <alignment horizontal="center"/>
    </xf>
    <xf numFmtId="0" fontId="6" fillId="0" borderId="21" xfId="3" applyBorder="1" applyAlignment="1">
      <alignment horizontal="center"/>
    </xf>
    <xf numFmtId="0" fontId="6" fillId="0" borderId="22" xfId="3" applyBorder="1" applyAlignment="1">
      <alignment horizontal="center"/>
    </xf>
    <xf numFmtId="164" fontId="11" fillId="0" borderId="2" xfId="2" applyFont="1" applyFill="1" applyBorder="1" applyAlignment="1">
      <alignment horizontal="center" vertical="center" wrapText="1"/>
    </xf>
    <xf numFmtId="164" fontId="11" fillId="0" borderId="3" xfId="2" applyFont="1" applyFill="1" applyBorder="1" applyAlignment="1">
      <alignment horizontal="justify" vertical="center" wrapText="1"/>
    </xf>
    <xf numFmtId="164" fontId="0" fillId="0" borderId="32" xfId="2" applyFont="1" applyBorder="1" applyAlignment="1">
      <alignment horizontal="center" vertical="center"/>
    </xf>
    <xf numFmtId="164" fontId="0" fillId="0" borderId="33" xfId="2" applyFont="1" applyBorder="1" applyAlignment="1">
      <alignment horizontal="center" vertical="center"/>
    </xf>
    <xf numFmtId="164" fontId="18" fillId="0" borderId="25" xfId="2" applyFont="1" applyBorder="1" applyAlignment="1">
      <alignment horizontal="center" vertical="center" wrapText="1"/>
    </xf>
    <xf numFmtId="164" fontId="11" fillId="0" borderId="3" xfId="2" applyFont="1" applyFill="1" applyBorder="1" applyAlignment="1">
      <alignment horizontal="left" vertical="center" wrapText="1"/>
    </xf>
    <xf numFmtId="164" fontId="11" fillId="0" borderId="7" xfId="2" applyFont="1" applyFill="1" applyBorder="1" applyAlignment="1">
      <alignment horizontal="justify" vertical="center" wrapText="1"/>
    </xf>
    <xf numFmtId="164" fontId="9" fillId="0" borderId="28" xfId="2" applyFont="1" applyFill="1" applyBorder="1" applyAlignment="1">
      <alignment horizontal="center" vertical="center" wrapText="1"/>
    </xf>
    <xf numFmtId="164" fontId="9" fillId="0" borderId="1" xfId="2" applyFont="1" applyFill="1" applyBorder="1" applyAlignment="1">
      <alignment horizontal="center" vertical="center" wrapText="1"/>
    </xf>
    <xf numFmtId="164" fontId="9" fillId="0" borderId="1" xfId="2" applyFont="1" applyFill="1" applyBorder="1" applyAlignment="1">
      <alignment horizontal="left" vertical="center" wrapText="1"/>
    </xf>
    <xf numFmtId="164" fontId="9" fillId="0" borderId="26" xfId="2" applyFont="1" applyFill="1" applyBorder="1" applyAlignment="1">
      <alignment horizontal="center" vertical="center" wrapText="1"/>
    </xf>
    <xf numFmtId="164" fontId="9" fillId="0" borderId="1" xfId="2" applyFont="1" applyFill="1" applyBorder="1" applyAlignment="1">
      <alignment horizontal="justify" vertical="center" wrapText="1"/>
    </xf>
    <xf numFmtId="164" fontId="9" fillId="0" borderId="26" xfId="2" applyFont="1" applyFill="1" applyBorder="1" applyAlignment="1">
      <alignment horizontal="justify" vertical="center" wrapText="1"/>
    </xf>
    <xf numFmtId="164" fontId="9" fillId="0" borderId="27" xfId="2" applyFont="1" applyFill="1" applyBorder="1" applyAlignment="1">
      <alignment horizontal="center" vertical="center" wrapText="1"/>
    </xf>
    <xf numFmtId="164" fontId="9" fillId="0" borderId="5" xfId="2" applyFont="1" applyFill="1" applyBorder="1" applyAlignment="1">
      <alignment horizontal="center" vertical="center" wrapText="1"/>
    </xf>
    <xf numFmtId="164" fontId="9" fillId="0" borderId="30" xfId="2" applyFont="1" applyFill="1" applyBorder="1" applyAlignment="1">
      <alignment horizontal="center" vertical="center" wrapText="1"/>
    </xf>
    <xf numFmtId="164" fontId="9" fillId="0" borderId="28" xfId="2" applyFont="1" applyFill="1" applyBorder="1" applyAlignment="1">
      <alignment horizontal="justify" vertical="center" wrapText="1"/>
    </xf>
    <xf numFmtId="164" fontId="11" fillId="0" borderId="0" xfId="3" applyNumberFormat="1" applyFont="1" applyAlignment="1">
      <alignment vertical="center" wrapText="1"/>
    </xf>
    <xf numFmtId="173" fontId="16" fillId="0" borderId="1" xfId="4" applyNumberFormat="1" applyFont="1" applyFill="1" applyBorder="1" applyAlignment="1">
      <alignment horizontal="center" vertical="center" wrapText="1"/>
    </xf>
  </cellXfs>
  <cellStyles count="127">
    <cellStyle name="Excel Built-in Comma" xfId="7" xr:uid="{B755FFEB-A20F-42CF-AE69-BDF50CA150E1}"/>
    <cellStyle name="Excel Built-in Currency" xfId="9" xr:uid="{B0A7095A-EF1C-4F39-B450-1C7F8E266C1B}"/>
    <cellStyle name="Excel Built-in Currency [0]" xfId="10" xr:uid="{28F3C2BC-8229-4FD1-9FEC-9D17D686E90B}"/>
    <cellStyle name="Excel Built-in Normal" xfId="2" xr:uid="{D9BAF44B-BF3F-46AF-8ADB-CB3A536F84A9}"/>
    <cellStyle name="Excel Built-in Percent" xfId="6" xr:uid="{B6F42A19-BA87-4B0A-84C2-ECF6A48748D2}"/>
    <cellStyle name="Heading" xfId="11" xr:uid="{A56AEAA2-BBBE-46A2-BCD3-C3C7FB4692D5}"/>
    <cellStyle name="Heading1" xfId="12" xr:uid="{857D019D-FCB1-4DA5-B2FF-849BB3DEC526}"/>
    <cellStyle name="Millares" xfId="126" builtinId="3"/>
    <cellStyle name="Millares [0] 2" xfId="13" xr:uid="{68EA49CE-681B-437F-B972-FA3FE905EC15}"/>
    <cellStyle name="Millares 10" xfId="14" xr:uid="{153FD451-01C9-425E-8CA7-36F683045794}"/>
    <cellStyle name="Millares 11" xfId="15" xr:uid="{0CEA0F22-F98B-4D2B-B19E-1EC7B2831756}"/>
    <cellStyle name="Millares 12" xfId="16" xr:uid="{D35237AD-E379-4B66-B81C-0AEB33188F1B}"/>
    <cellStyle name="Millares 13" xfId="17" xr:uid="{C21EAA9E-C85E-472E-8D8C-F9A9AA471E3E}"/>
    <cellStyle name="Millares 2" xfId="5" xr:uid="{3684DC21-7C76-4B20-8311-86A2DCA3B42B}"/>
    <cellStyle name="Millares 2 2" xfId="19" xr:uid="{E407F554-C3A8-4177-AB13-E413230A0090}"/>
    <cellStyle name="Millares 2 2 2" xfId="20" xr:uid="{233B947B-6941-49AB-ACEE-D01C5ED02BD4}"/>
    <cellStyle name="Millares 2 2 2 2" xfId="21" xr:uid="{29702AB5-71EC-4B18-9599-EB9C8FB7581F}"/>
    <cellStyle name="Millares 2 2 3" xfId="22" xr:uid="{868B6409-7B8A-46C6-81AF-69E1D8863F87}"/>
    <cellStyle name="Millares 2 3" xfId="23" xr:uid="{E0909D0A-EE32-480B-99F3-525E8042C7C9}"/>
    <cellStyle name="Millares 2 3 2" xfId="24" xr:uid="{D60E4930-A64B-412F-88D7-B41454642CE5}"/>
    <cellStyle name="Millares 2 3 2 2" xfId="25" xr:uid="{2F9EB2C8-BEEA-40C0-B96E-07CAD2477223}"/>
    <cellStyle name="Millares 2 3 3" xfId="26" xr:uid="{BB408B62-9603-4B03-B84C-D1155C8F4966}"/>
    <cellStyle name="Millares 2 4" xfId="27" xr:uid="{2FC95B20-E1D2-43B1-B8A8-C759AA6ECD1C}"/>
    <cellStyle name="Millares 2 4 2" xfId="28" xr:uid="{97B8096A-CAFA-4440-A4AE-F2AEC05A43CB}"/>
    <cellStyle name="Millares 2 5" xfId="29" xr:uid="{4C272693-FCBE-450F-A0B4-0BE6CDBABCBC}"/>
    <cellStyle name="Millares 2 6" xfId="18" xr:uid="{833652C9-17C3-440F-9140-E4839A9628CB}"/>
    <cellStyle name="Millares 3" xfId="30" xr:uid="{D4471D59-0D7B-40D2-AE2A-19108D1AA938}"/>
    <cellStyle name="Millares 3 2" xfId="31" xr:uid="{600BA57C-4FE6-4DEC-A840-562170469080}"/>
    <cellStyle name="Millares 3 2 2" xfId="32" xr:uid="{9C91BE31-063C-49DF-AF2F-66A8B45C43A1}"/>
    <cellStyle name="Millares 3 2 2 2" xfId="33" xr:uid="{DF02EB95-BE8B-441F-BCE1-3B469A945691}"/>
    <cellStyle name="Millares 3 2 2 2 2" xfId="34" xr:uid="{B2CFF150-F012-41CE-83B1-4CFF251F44B0}"/>
    <cellStyle name="Millares 3 2 2 2 2 2" xfId="35" xr:uid="{805E1D9F-C19F-49AD-BBAB-F10C1513414C}"/>
    <cellStyle name="Millares 3 2 2 2 3" xfId="36" xr:uid="{881F1689-0981-47E2-90FC-7773BE7B4612}"/>
    <cellStyle name="Millares 3 2 2 3" xfId="37" xr:uid="{DC6D9ED7-3155-4041-8730-EC024AD9B137}"/>
    <cellStyle name="Millares 3 2 2 3 2" xfId="38" xr:uid="{05CACD1A-64DB-4B50-BC69-4C86BC95524E}"/>
    <cellStyle name="Millares 3 2 2 4" xfId="39" xr:uid="{1F55C371-B536-48E0-914E-42EB6CAFC9F5}"/>
    <cellStyle name="Millares 3 2 3" xfId="40" xr:uid="{1B666409-50E4-4D82-92FA-84D5A37A942E}"/>
    <cellStyle name="Millares 3 2 3 2" xfId="41" xr:uid="{70D41669-19F5-4F2A-837F-050AE71833F9}"/>
    <cellStyle name="Millares 3 2 3 2 2" xfId="42" xr:uid="{B07FB9A0-EAF6-41CE-9637-21264AAD76EA}"/>
    <cellStyle name="Millares 3 2 3 3" xfId="43" xr:uid="{59C3FD68-0BA7-41D3-BBDB-69C179B6F73C}"/>
    <cellStyle name="Millares 3 2 4" xfId="44" xr:uid="{81C32E07-C8C2-49D0-A22A-C574302926EB}"/>
    <cellStyle name="Millares 3 2 4 2" xfId="45" xr:uid="{2FB2F809-614E-4A37-9ABB-2DF9612FA7FD}"/>
    <cellStyle name="Millares 3 2 5" xfId="46" xr:uid="{0554ACD4-87C3-4CEF-B3CF-707EB7EC6287}"/>
    <cellStyle name="Millares 3 3" xfId="47" xr:uid="{68A14F31-FA0B-4E98-BB50-BAB9B13EB91A}"/>
    <cellStyle name="Millares 3 3 2" xfId="48" xr:uid="{639F9C06-AF80-47AD-9669-296AF9975C03}"/>
    <cellStyle name="Millares 3 3 2 2" xfId="49" xr:uid="{9ED301CD-EBCE-4ADE-85EC-597E76A62D60}"/>
    <cellStyle name="Millares 3 3 2 2 2" xfId="50" xr:uid="{9D95B507-64B9-4BA4-B127-E721ED418B9E}"/>
    <cellStyle name="Millares 3 3 2 3" xfId="51" xr:uid="{023838E7-9D12-459D-82FE-C48EBD62A4AF}"/>
    <cellStyle name="Millares 3 3 3" xfId="52" xr:uid="{E4F87A7C-F10D-4EFD-A3DC-47CE435EBEBE}"/>
    <cellStyle name="Millares 3 3 3 2" xfId="53" xr:uid="{3AEABAF5-E4A9-444E-9BBB-D66DC672191F}"/>
    <cellStyle name="Millares 3 3 4" xfId="54" xr:uid="{263AC9E2-C130-425E-B156-8C3503DBF112}"/>
    <cellStyle name="Millares 3 4" xfId="55" xr:uid="{8FDEC89A-A2F6-46D3-A93E-ED4D24E80ECC}"/>
    <cellStyle name="Millares 3 4 2" xfId="56" xr:uid="{717666BD-DB76-4DA6-83D7-9ED99A0E6E78}"/>
    <cellStyle name="Millares 3 4 2 2" xfId="57" xr:uid="{CDE693E1-FE66-477A-BA11-3B24E4D1FFB8}"/>
    <cellStyle name="Millares 3 4 3" xfId="58" xr:uid="{0141E060-F3EB-445F-B846-7FE12C022A11}"/>
    <cellStyle name="Millares 3 5" xfId="59" xr:uid="{1C924390-59B6-48A4-9072-DA1B46FE21B2}"/>
    <cellStyle name="Millares 3 5 2" xfId="60" xr:uid="{C0C15B76-3BE6-4C3C-AB91-E168D6B729C9}"/>
    <cellStyle name="Millares 3 5 2 2" xfId="61" xr:uid="{7A7D58C2-9080-45BB-9EBC-FBC29BE3F5CB}"/>
    <cellStyle name="Millares 3 5 3" xfId="62" xr:uid="{0BBB7B3A-8D34-4B04-9269-F9CE19EE78CF}"/>
    <cellStyle name="Millares 3 6" xfId="63" xr:uid="{25170D4A-F12C-4AE0-8209-D743374487EC}"/>
    <cellStyle name="Millares 3 6 2" xfId="64" xr:uid="{AA475774-82FD-420B-BBFF-B241084FFB0F}"/>
    <cellStyle name="Millares 3 7" xfId="65" xr:uid="{83F7C052-5870-4E05-83D7-CBD6DEC20A2F}"/>
    <cellStyle name="Millares 4" xfId="66" xr:uid="{F1631DBD-1933-46E7-A215-0A5798278FA1}"/>
    <cellStyle name="Millares 5" xfId="67" xr:uid="{F071C4CD-3CE0-4292-985C-C904FA0B5216}"/>
    <cellStyle name="Millares 6" xfId="68" xr:uid="{85DC6213-39CC-4A55-AA6A-0C864AD66C6B}"/>
    <cellStyle name="Millares 7" xfId="69" xr:uid="{B9B84405-C17E-455D-AA0F-9EEDD4F1B371}"/>
    <cellStyle name="Millares 8" xfId="70" xr:uid="{83E40523-9F2B-40C7-86FF-80BE09C4BA03}"/>
    <cellStyle name="Millares 9" xfId="71" xr:uid="{CACA0E35-C5E7-49E1-B002-497CD5E616BD}"/>
    <cellStyle name="Moneda [0] 2" xfId="72" xr:uid="{AB37492E-646F-42C3-BE29-AA74E909458D}"/>
    <cellStyle name="Moneda [0] 2 2" xfId="73" xr:uid="{8C58A92F-FE4E-4C10-A42C-A9D267C9EE28}"/>
    <cellStyle name="Moneda [0] 2 2 2" xfId="74" xr:uid="{7B259F3D-A69B-413F-AB60-8F40E312BAE9}"/>
    <cellStyle name="Moneda [0] 2 2 2 2" xfId="75" xr:uid="{EE9FDB32-38AE-4A1A-A251-6A54CDAF1A1E}"/>
    <cellStyle name="Moneda [0] 2 2 2 2 2" xfId="76" xr:uid="{4D99339C-316C-47CB-B0E3-0DA29F4C7FC4}"/>
    <cellStyle name="Moneda [0] 2 2 2 3" xfId="77" xr:uid="{4CF69D9A-3736-4D86-8D0D-F17895DC996A}"/>
    <cellStyle name="Moneda [0] 2 2 3" xfId="78" xr:uid="{3D7A5127-C963-425E-A5AA-38147B8393FA}"/>
    <cellStyle name="Moneda [0] 2 2 3 2" xfId="79" xr:uid="{B2CCDE93-85D4-44D8-9ED2-EBE5349208EC}"/>
    <cellStyle name="Moneda [0] 2 2 4" xfId="80" xr:uid="{E442DD7E-BC70-4EA1-8454-A51498268377}"/>
    <cellStyle name="Moneda [0] 2 3" xfId="81" xr:uid="{EBA2E282-6A0E-4380-8DD0-C081048EECE4}"/>
    <cellStyle name="Moneda [0] 2 3 2" xfId="82" xr:uid="{C36C0F54-2AB0-4299-81B7-39FBFE580110}"/>
    <cellStyle name="Moneda [0] 2 3 2 2" xfId="83" xr:uid="{7F209AA3-14A2-42B5-81C6-A4CA3F5BC4E1}"/>
    <cellStyle name="Moneda [0] 2 3 3" xfId="84" xr:uid="{7BA3909E-1017-4280-885A-CDD392B9456B}"/>
    <cellStyle name="Moneda [0] 2 4" xfId="85" xr:uid="{462F9F5C-6710-40D0-BFDA-BEFE89CD38EF}"/>
    <cellStyle name="Moneda [0] 2 4 2" xfId="86" xr:uid="{A3E7976A-7CAE-432B-9A36-DD14C423AB8E}"/>
    <cellStyle name="Moneda [0] 2 5" xfId="87" xr:uid="{CAE30CBF-C98B-4066-B12A-C84E0FA19427}"/>
    <cellStyle name="Moneda [0] 3" xfId="88" xr:uid="{1B8D7FB6-7459-43B5-91C2-F2FED6FED845}"/>
    <cellStyle name="Moneda [0] 3 2" xfId="89" xr:uid="{39473732-BDC5-46E5-8D79-7A843C8E6DF2}"/>
    <cellStyle name="Moneda [0] 3 2 2" xfId="90" xr:uid="{AA331279-2617-433B-8CBE-3A164BBC84EB}"/>
    <cellStyle name="Moneda [0] 3 2 2 2" xfId="91" xr:uid="{B0D67519-C088-4EAA-B29C-1A087315DEC0}"/>
    <cellStyle name="Moneda [0] 3 2 3" xfId="92" xr:uid="{AD0AF906-8F97-443F-A502-60E5DD7CC460}"/>
    <cellStyle name="Moneda [0] 3 3" xfId="93" xr:uid="{49628625-CF29-4EFF-9AAA-7B6A8177BD79}"/>
    <cellStyle name="Moneda [0] 3 3 2" xfId="94" xr:uid="{AD0332E3-F9B1-49D9-9827-52E4098185DB}"/>
    <cellStyle name="Moneda [0] 3 4" xfId="95" xr:uid="{00F3868F-2F12-43E0-B446-4C061DA218D2}"/>
    <cellStyle name="Moneda [0] 4" xfId="96" xr:uid="{B5512997-DE00-448B-8985-D52564072882}"/>
    <cellStyle name="Moneda [0] 4 2" xfId="97" xr:uid="{CBA8C5A4-73F6-4D4A-A184-F97D4E87370D}"/>
    <cellStyle name="Moneda [0] 4 2 2" xfId="98" xr:uid="{50DF49E2-2FA5-4402-9716-51CE6F7E9D10}"/>
    <cellStyle name="Moneda [0] 4 3" xfId="99" xr:uid="{543EEFFF-35F5-4DAC-916F-C005040B8898}"/>
    <cellStyle name="Moneda [0] 5" xfId="100" xr:uid="{AEAEAA02-DE54-4C11-8E13-2B6736F22544}"/>
    <cellStyle name="Moneda [0] 5 2" xfId="101" xr:uid="{C5B4CEDA-F6E3-48A8-B0CE-7AAF01900E9D}"/>
    <cellStyle name="Moneda [0] 5 2 2" xfId="102" xr:uid="{5F988392-0695-4C76-97AB-78E297296D09}"/>
    <cellStyle name="Moneda [0] 5 3" xfId="103" xr:uid="{ADC3C1BE-F101-4688-B8A5-2C8C29E079B6}"/>
    <cellStyle name="Moneda 2" xfId="104" xr:uid="{194D2C1B-873B-4B92-A088-1B5E00313193}"/>
    <cellStyle name="Moneda 2 2" xfId="105" xr:uid="{7B3A2F0A-90ED-4265-9387-7C8663847BD2}"/>
    <cellStyle name="Moneda 2 2 2" xfId="106" xr:uid="{1AF22B1C-F63D-4457-95D2-A8EE8FFE9569}"/>
    <cellStyle name="Moneda 2 2 2 2" xfId="107" xr:uid="{16380515-EC8C-4559-A659-511FB6F622D1}"/>
    <cellStyle name="Moneda 2 2 3" xfId="108" xr:uid="{BB10B9FC-3A91-46E2-B896-E1F477FC625C}"/>
    <cellStyle name="Moneda 2 3" xfId="109" xr:uid="{36E47EFB-FD0D-481E-AFD7-D4CCB91FE3AA}"/>
    <cellStyle name="Moneda 2 3 2" xfId="110" xr:uid="{4A754624-9DA1-4CF8-8EBC-1F76D81C4680}"/>
    <cellStyle name="Moneda 2 4" xfId="111" xr:uid="{794200C7-B35E-4A30-8595-D24650CBBE60}"/>
    <cellStyle name="Moneda 3" xfId="112" xr:uid="{9499B836-5A1D-4C96-9423-5CDF9764FE9C}"/>
    <cellStyle name="Moneda 3 2" xfId="113" xr:uid="{11925E5C-2AC9-46F0-9731-C813ECEADD5E}"/>
    <cellStyle name="Moneda 3 2 2" xfId="114" xr:uid="{5E2A6C78-C038-47F0-8927-9F80724E0439}"/>
    <cellStyle name="Moneda 3 2 2 2" xfId="115" xr:uid="{9B7091B3-D000-480E-BB64-5466EFC82A15}"/>
    <cellStyle name="Moneda 3 2 3" xfId="116" xr:uid="{8B1560B2-0978-403F-86E2-EA00F3D7B486}"/>
    <cellStyle name="Moneda 3 3" xfId="117" xr:uid="{5922F756-BFA6-4326-8F2C-572C71FA75DD}"/>
    <cellStyle name="Moneda 3 3 2" xfId="118" xr:uid="{D75D9281-774D-44E8-862B-6D0E24497E80}"/>
    <cellStyle name="Moneda 3 4" xfId="119" xr:uid="{8C2ADBDD-FDAC-4D78-9679-74B165635CCC}"/>
    <cellStyle name="Moneda 4" xfId="8" xr:uid="{5C7E82CD-D581-494A-8BCF-344E5C2E2B74}"/>
    <cellStyle name="Normal" xfId="0" builtinId="0"/>
    <cellStyle name="Normal 2" xfId="3" xr:uid="{A7D50C10-32A6-4FFD-BFA1-1C59AF92982C}"/>
    <cellStyle name="Normal 2 2" xfId="120" xr:uid="{705904CA-1291-4576-9A1E-1F92D083F102}"/>
    <cellStyle name="Normal 3" xfId="124" xr:uid="{BE2DFDF0-A06E-4823-8044-ED3073FB506E}"/>
    <cellStyle name="Normal 4" xfId="125" xr:uid="{C15A6A7E-6216-4E08-B84C-B1C54556B1E6}"/>
    <cellStyle name="Porcentaje" xfId="1" builtinId="5"/>
    <cellStyle name="Porcentaje 2" xfId="4" xr:uid="{6123D0E6-9201-41D6-9939-B0699B7B4B08}"/>
    <cellStyle name="Porcentaje 2 2" xfId="121" xr:uid="{586522DF-D4D3-44B3-AC0A-DCA9BEAD8AAE}"/>
    <cellStyle name="Result" xfId="122" xr:uid="{4A923363-446A-4EF4-99F8-CB87242738C5}"/>
    <cellStyle name="Result2" xfId="123" xr:uid="{D0820611-3315-424D-9B62-5E8F29975D5D}"/>
  </cellStyles>
  <dxfs count="47">
    <dxf>
      <font>
        <b/>
        <i val="0"/>
        <color rgb="FFFF0000"/>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 formatCode="#,##0"/>
    </dxf>
    <dxf>
      <numFmt numFmtId="3" formatCode="#,##0"/>
    </dxf>
    <dxf>
      <numFmt numFmtId="14" formatCode="0.0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27" formatCode="d/mm/yyyy\ h:mm"/>
    </dxf>
    <dxf>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275394</xdr:colOff>
      <xdr:row>0</xdr:row>
      <xdr:rowOff>128426</xdr:rowOff>
    </xdr:from>
    <xdr:to>
      <xdr:col>7</xdr:col>
      <xdr:colOff>1944015</xdr:colOff>
      <xdr:row>2</xdr:row>
      <xdr:rowOff>270923</xdr:rowOff>
    </xdr:to>
    <xdr:pic>
      <xdr:nvPicPr>
        <xdr:cNvPr id="2" name="Imagen 1">
          <a:extLst>
            <a:ext uri="{FF2B5EF4-FFF2-40B4-BE49-F238E27FC236}">
              <a16:creationId xmlns:a16="http://schemas.microsoft.com/office/drawing/2014/main" id="{FC2083C3-6BC7-45BC-8E4A-E7E19DF7B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1925" y="128426"/>
          <a:ext cx="4954746" cy="975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275394</xdr:colOff>
      <xdr:row>0</xdr:row>
      <xdr:rowOff>92708</xdr:rowOff>
    </xdr:from>
    <xdr:to>
      <xdr:col>4</xdr:col>
      <xdr:colOff>1944015</xdr:colOff>
      <xdr:row>2</xdr:row>
      <xdr:rowOff>286640</xdr:rowOff>
    </xdr:to>
    <xdr:pic>
      <xdr:nvPicPr>
        <xdr:cNvPr id="2" name="Imagen 1">
          <a:extLst>
            <a:ext uri="{FF2B5EF4-FFF2-40B4-BE49-F238E27FC236}">
              <a16:creationId xmlns:a16="http://schemas.microsoft.com/office/drawing/2014/main" id="{6B820C68-2DE6-4E7B-98A7-3F30121B58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544" y="92708"/>
          <a:ext cx="4954746" cy="9711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os M" refreshedDate="43861.755544907406" missingItemsLimit="0" createdVersion="6" refreshedVersion="6" minRefreshableVersion="3" recordCount="76" xr:uid="{BD5B0EE0-E637-4C11-9B89-7DD9A14FC756}">
  <cacheSource type="worksheet">
    <worksheetSource name="Tabla_kronos_MCSIG_PEI"/>
  </cacheSource>
  <cacheFields count="14">
    <cacheField name="DEP_NOMBRE" numFmtId="0">
      <sharedItems count="25">
        <s v="Despacho de la Dirección de Patrimonio y Memoria"/>
        <s v="Despacho de la Dirección de Artes"/>
        <s v="Despacho de la Dirección de Poblaciones_x000d__x000a_"/>
        <s v="Despacho del Viceministro de la Creatividad y la Economía Naranja"/>
        <s v="Oficina Asesora Jurídica"/>
        <s v="Despacho del Ministro"/>
        <s v="Despacho de la Dirección de Fomento Regional"/>
        <s v="Grupo de Emprendimiento Cultural_x000d__x000a_"/>
        <s v="Despacho de la Dirección de Cinematografía"/>
        <s v="Despacho de la Dirección de Comunicaciones"/>
        <s v="Sinfónica"/>
        <s v="Grupo del Teatro Colón "/>
        <s v="Biblioteca Nacional de Colombia_x000d__x000a_"/>
        <s v="Grupo de Politicas Culturales y Asuntos Internacionales"/>
        <s v="Grupo de Infraestructura Cultural_x000d__x000a_"/>
        <s v="Museo Nacional de Colombia_x000d__x000a_"/>
        <s v="Grupo Programa Nacional de Concertación_x000d__x000a_"/>
        <s v="Grupo Programa Nacional de Estímulos_x000d__x000a_"/>
        <s v="Oficina Asesora de Planeación"/>
        <s v="Oficina de Control Interno"/>
        <s v="Grupo de  Gestión de Sistemas  e Informática _x000d__x000a_"/>
        <s v="Grupo de Gestión Documental_x000d__x000a_"/>
        <s v="Grupo de Gestión Humana_x000d__x000a_"/>
        <s v="Grupo de Gestión Financiera y Contable_x000d__x000a_"/>
        <s v="Secretaría General "/>
      </sharedItems>
    </cacheField>
    <cacheField name="OBJ_ID" numFmtId="0">
      <sharedItems containsSemiMixedTypes="0" containsString="0" containsNumber="1" containsInteger="1" minValue="1" maxValue="8" count="8">
        <n v="1"/>
        <n v="2"/>
        <n v="3"/>
        <n v="4"/>
        <n v="5"/>
        <n v="6"/>
        <n v="7"/>
        <n v="8"/>
      </sharedItems>
    </cacheField>
    <cacheField name="OBJ_DESCRIPCION" numFmtId="0">
      <sharedItems count="8" longText="1">
        <s v="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s v="Liderar la articulación entre los diferentes niveles de gobierno, los agentes del sector cultura y el sector privado para propiciar el acceso a la cultura, la innovación y el emprendimiento cultural desde nuestros territorios"/>
        <s v="Ampliar la oferta institucional que contribuya al cierre de brechas sociales, impulsando las manifestaciones artísticas y culturales, los talentos creativos, la innovación y el desarrollo de nuevos emprendimientos."/>
        <s v="Establecer alianzas estratégicas para la consecución de recursos que apoyen el desarrollo de procesos culturales."/>
        <s v="Generar y consolidar espacios que faciliten entornos apropiados para el desarrollo de los procesos y proyectos artísticos y culturales"/>
        <s v="Implementar acciones de protección, reconocimiento y salvaguarda del patrimonio cultural Colombiano para preservar e impulsar nuestra identidad nacional, desde los territorios"/>
        <s v="Impulsar procesos creativos culturales que generen valor social agregado y fortalezcan la identidad y memoria cultural, desde los territorios"/>
        <s v="Fortalecer la capacidad de gestión y desempeño institucional y la mejora continua de los procesos, basada en  la gestión de los riesgos,  el manejo de la  información y la evaluación para la toma de decisiones."/>
      </sharedItems>
    </cacheField>
    <cacheField name="EST_ID" numFmtId="0">
      <sharedItems containsSemiMixedTypes="0" containsString="0" containsNumber="1" containsInteger="1" minValue="31" maxValue="77" count="33">
        <n v="32"/>
        <n v="31"/>
        <n v="33"/>
        <n v="48"/>
        <n v="47"/>
        <n v="51"/>
        <n v="49"/>
        <n v="50"/>
        <n v="53"/>
        <n v="55"/>
        <n v="54"/>
        <n v="52"/>
        <n v="56"/>
        <n v="57"/>
        <n v="60"/>
        <n v="58"/>
        <n v="62"/>
        <n v="64"/>
        <n v="67"/>
        <n v="61"/>
        <n v="63"/>
        <n v="68"/>
        <n v="65"/>
        <n v="66"/>
        <n v="71"/>
        <n v="70"/>
        <n v="72"/>
        <n v="75"/>
        <n v="77"/>
        <n v="76"/>
        <n v="73"/>
        <n v="74"/>
        <n v="69"/>
      </sharedItems>
    </cacheField>
    <cacheField name="EST_DESCRIPCION" numFmtId="0">
      <sharedItems count="33">
        <s v="Formulación e implementación de Políticas Públicas del ámbito cultural con enfoque poblacional y territorial "/>
        <s v="Formulación, desarrollo y actualización del marco normativo del sector cultura"/>
        <s v="Levantamiento y acceso de información del sector cultura"/>
        <s v="Coordinación y seguimiento a las intervenciones en los territorios a partir de las necesidades priorizadas por estos en el marco de las diferentes interacciones en las regiones "/>
        <s v="Fortalecimiento de la gestión cultural en los territorios"/>
        <s v="Fortalecimiento de los procesos de reparación colectiva de las comunidades con enfoque diferencial"/>
        <s v="Fortalecimiento del emprendimiento cultural en los territorios "/>
        <s v="Promoción de un entorno institucional para el desarrollo y la consolidación de la ciudadanía creativa y la economía naranja_x000d__x000a__x000d__x000a_"/>
        <s v="Formación para las artes, la cultura y la economía creativa"/>
        <s v="Impulso de la difusión y el conocimiento de las expresiones artísticas y culturales"/>
        <s v="Impulso del consumo nacional de bienes y servicios artísticos y culturales"/>
        <s v="Promoción de hábitos de lectura en la población Colombiana con enfasis en la primera infancia, infancia, adolescencia y familias"/>
        <s v="Diseño y puesta en marcha modelos de financiación para la cultura._x000d__x000a_"/>
        <s v="Promoción de la gestión de recursos para el desarrollo de los procesos artísticos culturales_x000d__x000a_"/>
        <s v="Diseño e eimplementación de circuitos regionales para la movilidad de los procesos y practicas artísticas y culturales en articulación con las infraestructuras y los programas existentes en el territorio."/>
        <s v="Estructuración, construcción, adecuación y/o dotación de espacios para el desarrollo de las expresiones y manifestaciones culturales y artísticas propias de los territorios."/>
        <s v="Fortalecimiento de la función social del patrimonio cultural con enfoque de promoción de las identidades culturales desde los territorios - Memoria de los Territorios"/>
        <s v="Garantia de la preservación del patrimonio material representado en las colecciones de los Museos del Ministerio de  Cultura"/>
        <s v="Particpación en la formulación y ejecución de los de los planes  conmemorativos al Bicentenario 1819-1823. con enfoque territorial"/>
        <s v="Transmisión y conservación de los oficios de las artes y el patrimonio cultural para el desarrollo social de los territorios- Memoria en las manos"/>
        <s v="Vincular la conservación, protección,  recuperación y nuevas dinámicas  del patrimonio material (mueble e inmueble)  a los procesos productivos propios de los territorios - Memoria Construida"/>
        <s v="Fortalecimiento de espacios itinerantes y no convencionales, para extender la oferta de bienes y servicios culturales._x000d__x000a_"/>
        <s v="Fortalecimiento del Programa Nacional de Concertación Cultural - PNCC y el Programa Nacional de Estimulos -  PNE."/>
        <s v="Generación de “valor agregado naranja” en el sector productivo a partir del patrimonio cultural."/>
        <s v="Articulación y mejoramiento del Sistema Integrado de Gestión Institucional"/>
        <s v="Aseguramiento y fortalecimiento del Modelo Integrado de Planeación y Gestión en el Ministerio de Cultura"/>
        <s v="Fortalecemiento del sistema de control interno y la lucha contra la corrupción"/>
        <s v="Fortalecimiento de  las TICs y los canales de comunicación."/>
        <s v="Fortalecimiento de la gestión jurídica de la entidad"/>
        <s v="Fortalecimiento de la implementación de los instrumentos archivísticos para facilitar su utilización y garantizar su conservación y preservación a largo plazo."/>
        <s v="Fortalecimiento de las estrategias de transparencia, participación y servicio al ciudadano"/>
        <s v="Fortalecimiento de las políticas de gestión del Talento Humano"/>
        <s v="Promoción de una gerencia efectiva de los recursos físicos y financieros"/>
      </sharedItems>
    </cacheField>
    <cacheField name="SIN_ID" numFmtId="0">
      <sharedItems containsSemiMixedTypes="0" containsString="0" containsNumber="1" containsInteger="1" minValue="221" maxValue="310" count="76">
        <n v="223"/>
        <n v="224"/>
        <n v="225"/>
        <n v="226"/>
        <n v="227"/>
        <n v="221"/>
        <n v="222"/>
        <n v="304"/>
        <n v="228"/>
        <n v="232"/>
        <n v="229"/>
        <n v="230"/>
        <n v="231"/>
        <n v="237"/>
        <n v="233"/>
        <n v="234"/>
        <n v="289"/>
        <n v="235"/>
        <n v="236"/>
        <n v="243"/>
        <n v="244"/>
        <n v="245"/>
        <n v="246"/>
        <n v="247"/>
        <n v="307"/>
        <n v="249"/>
        <n v="250"/>
        <n v="251"/>
        <n v="248"/>
        <n v="238"/>
        <n v="239"/>
        <n v="240"/>
        <n v="241"/>
        <n v="242"/>
        <n v="252"/>
        <n v="253"/>
        <n v="254"/>
        <n v="259"/>
        <n v="290"/>
        <n v="309"/>
        <n v="255"/>
        <n v="256"/>
        <n v="257"/>
        <n v="308"/>
        <n v="262"/>
        <n v="263"/>
        <n v="264"/>
        <n v="267"/>
        <n v="297"/>
        <n v="310"/>
        <n v="260"/>
        <n v="261"/>
        <n v="265"/>
        <n v="266"/>
        <n v="275"/>
        <n v="276"/>
        <n v="268"/>
        <n v="269"/>
        <n v="270"/>
        <n v="271"/>
        <n v="272"/>
        <n v="273"/>
        <n v="274"/>
        <n v="306"/>
        <n v="281"/>
        <n v="283"/>
        <n v="282"/>
        <n v="286"/>
        <n v="288"/>
        <n v="287"/>
        <n v="280"/>
        <n v="284"/>
        <n v="285"/>
        <n v="277"/>
        <n v="278"/>
        <n v="279"/>
      </sharedItems>
    </cacheField>
    <cacheField name="SIN_NOMBRE" numFmtId="0">
      <sharedItems count="76">
        <s v="Territorios con política de turismo cultural implementada"/>
        <s v="Pilotos de PCI en contextos Urbanos PCIU implementados"/>
        <s v="Política de formación artística y cultural diseñada"/>
        <s v="Plan Decenal de Lenguas Nativas concertado e implementado  "/>
        <s v="Documentos de Políticas Públicas para el fortalecimiento de la Economia Naranja formulados_x000d__x000a_"/>
        <s v="Proyecto de modificación de la Ley de Cultura presentado al Congreso "/>
        <s v="Iniciativas legislativas presentadas ante el Congreso que inciden en el sector cultura, conceptualizadas"/>
        <s v="Marco normativo generado para el desarrollo de la economia naranja"/>
        <s v="Subsectores de la Cuenta Satélite de Cultura medidos "/>
        <s v="Cumplimiento de compromisos en territorios priorizados "/>
        <s v="Entidades territoriales asesoradas en la estrategia de Fomento a la Gestión Cultural "/>
        <s v="Creadores y gestores culturales vinculados a los Beneficios Económicos Periódicos - BEPS"/>
        <s v="Entidades territoriales que incluyen el componente cultural en sus planes de desarrollo"/>
        <s v="Medidas de reparación atendidas"/>
        <s v="Municipios acompañados en el desarrollo de estrategias de Nodos de Emprendimiento Cultural"/>
        <s v="Colectivos de mujeres atendidos con fortalecimiento de sus habilidades y capacidades de gestión."/>
        <s v="Pilotos con el programa &quot;mujeres afro narran su territorio implementados&quot; (componente emprendimiento)."/>
        <s v="Agendas creativas regionales implementadas _x000d__x000a_"/>
        <s v="Áreas de Desarrollo Naranja (ADN) implementadas"/>
        <s v="Cualificaciones del sector según el mapa ocupacional y los segmentos del campo cultural elaboradas._x000d__x000a_"/>
        <s v="Personas beneficiadas por programas de formación artística y cultural"/>
        <s v="Niños y jóvenes beneficiados por programas y procesos artísticos y culturales "/>
        <s v="Municipios acompañados en el desarrollo de estrategias de circulación y formación de públicos, para el cine colombiano. "/>
        <s v="Colectivos de comunicación fortalecidos en narrativas, creación y comunicación"/>
        <s v="Pilotos con el programa &quot;mujeres afro narran su territorio implementados&quot;. (componente creación)"/>
        <s v="Nuevos contenidos visuales, sonoros y convergentes de comunicación cultural creados"/>
        <s v="Conciertos realizados para acercar al público a la experiencia de la musica sinfónica."/>
        <s v="Funciones de obras artisticas y culturales realizadas en sala del Teatro Colón "/>
        <s v="Visitas de usuarios a los contenidos de la plataforma Retina Latina registradas"/>
        <s v="Promedio de libros leídos por la población colombiana entre 5 y 11 años (ECC)"/>
        <s v="Promedio de libros leídos por la población colombiana, de 12 años o más  (ECC)"/>
        <s v="Libros digitales dispuestos al público por la Biblioteca Nacional de Colombia"/>
        <s v="Usuarios registrados en las plataformas Maguaré y MaguaRED"/>
        <s v="Entidades territoriales con asesoría y acompañamiento técnico para el fortalecimiento de las redes y/o bibliotecas públicas  de su región."/>
        <s v="Instrumentos de Financiación diseñados y puestos en marcha (FIDETER, FNG, Aldea)"/>
        <s v="Valor de los recursos técnicos y/o financieros gestionados a través de procesos de cooperación."/>
        <s v="Proyectos aprobados en el Sistema General de Regalías para el sector Cultura "/>
        <s v="Circuitos regionales para la movilidad de los procesos y prácticas artísticas y culturales, diseñados y en funcionamiento"/>
        <s v="Circuitos nacionales e internacionales de las narradoras afros y sus obras_x000d__x000a_"/>
        <s v="Obras artísticas creadas y exhibidas en los salones nacionales y regionales de artistas  "/>
        <s v="Infraestructuras culturales Construidas, adecuadas y dotadas,_x000d__x000a_"/>
        <s v="Diseño del museo de la diversidad étnica y cultural_x000d__x000a_"/>
        <s v="Espacios físicos adecuados y/o mantenidos para el desarrollo de las funciones museológicas"/>
        <s v="Museo narrativo para las mujeres afro que narran su territorio"/>
        <s v="Manifestaciones inscritos en la Lista Representativa de Patrimonio Cultural Inmaterial de la Humanidad y la Lista de Patrimonio Mundial de la UNESCO_x000a_"/>
        <s v="Elementos inscritos en las Listas Representativas de Patrimonio Cultural Inmaterial y de Bienes de Interés Cultural de la Nación."/>
        <s v="Regiones PDET con el programa de Expedición Sensorial Implementado._x000d__x000a_"/>
        <s v="Planes de conservación de colecciones ejecutados"/>
        <s v="Planes formulados y en ejecución"/>
        <s v="Ejemplares de la colección &quot;Historias de la Historia de Colombia&quot; que hacen parte de la Serie Leer es mi cuento entregados"/>
        <s v="Escuelas Taller de Colombia creadas"/>
        <s v="Talleres Escuela creadas"/>
        <s v="Bienes de interés cultural del ámbito nacional que cuentan con Planes Especiales de Manejo y Protección PEMP_x000d__x000a_"/>
        <s v="Bienes de interés cultural del ámbito nacional intervenidos_x000d__x000a_"/>
        <s v="Bibliotecas públicas de la RNBP que implementan el Programa de Bibliotecas Itinerantes. "/>
        <s v="Exposiciones de colecciones itinerantes realizadas_x000d__x000a_"/>
        <s v="Proyectos artísticos y culturales financiados a través del Programa Nacional de Concertación Cultural"/>
        <s v="Proyectos apoyados por el PNCC priorizados con seguimiento "/>
        <s v="Estímulos otorgados a proyectos artísticos y culturales"/>
        <s v="Estímulos otorgados por el PNE, priorizados con seguimiento "/>
        <s v="Escuela Taller Naranja creada"/>
        <s v="Unidades de negocio bajo el modelo de la Diáspora Africana en Colombia apoyadas"/>
        <s v="Emprendedores o empresas de las agendas creativas regionales fortalecidas con asistencia técnica_x000d__x000a_"/>
        <s v="Empresas que acceden al sistema de beneficios tributarios_x000d__x000a_"/>
        <s v="Nivel de integración de los subsistemas en el Sistema Integrado de Gestión Institucional"/>
        <s v="Nivel de implementación de las dimensiones del Modelo Integrado de Planeación y Gestión._x000d__x000a_"/>
        <s v="Cumplimiento del Programa Anual de Auditorias Internas."/>
        <s v="Capacidad en la prestación de servicios de tecnología"/>
        <s v="Porcentaje de fallos a favor de procesos judiciales en donde participe la entidad"/>
        <s v="Instrumentos archivísticos implementados en el Ministerio de Cultura"/>
        <s v="Seguimiento y monitoreo del Plan Anticorrupción y Atención al Ciudadano. _x000d__x000a_"/>
        <s v="Nivel de ejecución del Plan Institucional de Capacitaciones_x000d__x000a_"/>
        <s v="Nivel de satisfacción de las capacitaciones realizadas"/>
        <s v="Porcentaje de ejecución presupuestal"/>
        <s v="Seguimiento del Plan Estratégico Institucional_x000d__x000a_"/>
        <s v="Porcentaje de reducción de gastos de logística, tiquetes, viáticos y publicidad (austeridad de gasto)"/>
      </sharedItems>
    </cacheField>
    <cacheField name="SIP_CANTIDAD" numFmtId="3">
      <sharedItems containsSemiMixedTypes="0" containsString="0" containsNumber="1" minValue="0" maxValue="10000000000"/>
    </cacheField>
    <cacheField name="SIU_NUMBRE" numFmtId="0">
      <sharedItems/>
    </cacheField>
    <cacheField name="SIA_CANTIDAD" numFmtId="3">
      <sharedItems containsString="0" containsBlank="1" containsNumber="1" minValue="0" maxValue="11359904293"/>
    </cacheField>
    <cacheField name="SIA_OBSERVACIONES" numFmtId="0">
      <sharedItems containsBlank="1" longText="1"/>
    </cacheField>
    <cacheField name="SIA_FECHA" numFmtId="22">
      <sharedItems containsNonDate="0" containsDate="1" containsString="0" containsBlank="1" minDate="2019-07-08T11:35:06" maxDate="2019-12-31T18:38:12"/>
    </cacheField>
    <cacheField name="% Avance TOTAL" numFmtId="9">
      <sharedItems containsMixedTypes="1" containsNumber="1" minValue="0" maxValue="7.46" count="29">
        <s v="Meta sin Valor"/>
        <n v="1.4"/>
        <n v="1"/>
        <n v="4"/>
        <n v="0"/>
        <n v="2.9627507163323781"/>
        <n v="0.56000000000000005"/>
        <n v="1.0625"/>
        <n v="1.25"/>
        <n v="2.3333333333333335"/>
        <n v="1.0971536109150788"/>
        <n v="1.0640714350549152"/>
        <n v="1.024"/>
        <n v="1.3"/>
        <n v="1.1434782608695653"/>
        <n v="1.1055155000000001"/>
        <n v="2.2667173333333333"/>
        <n v="0.66666666666666663"/>
        <n v="1.1359904293"/>
        <n v="1.2285714285714286"/>
        <n v="0.92596401028277631"/>
        <n v="1.02"/>
        <n v="7.46"/>
        <n v="0.99"/>
        <n v="1.1494871794871795"/>
        <n v="1.0444444444444445"/>
        <n v="1.175"/>
        <n v="1.0572687224669604"/>
        <n v="0.9"/>
      </sharedItems>
    </cacheField>
    <cacheField name="PND" numFmtId="0">
      <sharedItems count="2">
        <s v="-"/>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
  <r>
    <x v="0"/>
    <x v="0"/>
    <x v="0"/>
    <x v="0"/>
    <x v="0"/>
    <x v="0"/>
    <x v="0"/>
    <n v="0"/>
    <s v="Número"/>
    <n v="0"/>
    <s v="A Dic  La dirección de patrimonio finalizó el proceso de validación de los lineamientos de la política de turismo cultural realizado durante el 2do semestre de 2019. _x000d__x000a_El evento de turismo culturalse reqalizo  conjuntamente con el Viceministerio de turismo  el 13,14 y 15 de noviembre en la ciudad de Popayán._x000d__x000a_"/>
    <d v="2019-12-31T15:35:15"/>
    <x v="0"/>
    <x v="0"/>
  </r>
  <r>
    <x v="0"/>
    <x v="0"/>
    <x v="0"/>
    <x v="0"/>
    <x v="0"/>
    <x v="1"/>
    <x v="1"/>
    <n v="0"/>
    <s v="Número"/>
    <n v="0"/>
    <s v="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_x000a_Además, a través de las &quot;Becas para la implementación de la metodología de patrimonio cultural inmaterial en contextos urbanos&quot;, comunidades de Bogotá, Neiva y Montería tendrán la oportunidad de implementar la caja de herramientas en el marco del fortalecimiento de sus propias estrategias de salvaguardia. "/>
    <d v="2019-12-31T15:36:37"/>
    <x v="0"/>
    <x v="0"/>
  </r>
  <r>
    <x v="1"/>
    <x v="0"/>
    <x v="0"/>
    <x v="0"/>
    <x v="0"/>
    <x v="2"/>
    <x v="2"/>
    <n v="0"/>
    <s v="Número"/>
    <n v="0"/>
    <s v="Se elaboró el borrador del documento  de propuesta para el diseño de política. Está en proceso de revisión para presentación a la Dirección. Se está ajustando lo referente a Presupuesto estimado. "/>
    <d v="2019-09-30T12:04:16"/>
    <x v="0"/>
    <x v="0"/>
  </r>
  <r>
    <x v="2"/>
    <x v="0"/>
    <x v="0"/>
    <x v="0"/>
    <x v="0"/>
    <x v="3"/>
    <x v="3"/>
    <n v="25"/>
    <s v="Número"/>
    <n v="35"/>
    <s v="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_x000a_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_x000a_Se acordó que el Ministerio de Cultura apoyará a ONIC, AICO y Gobierno Mayor para la retroalimentación del Plan Decenal de Lenguas dentro de los territorios. Contratación de un experto lingüista indígena para la CIT_x000d__x000a_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_x000a_Hito 3: Documento final con retroalimentación y observaciones al Plan Decenal de Lenguas. 15%: El cumplimiento de este hito se tiene previsto para el mes de diciembre."/>
    <d v="2019-09-30T18:04:04"/>
    <x v="1"/>
    <x v="0"/>
  </r>
  <r>
    <x v="3"/>
    <x v="0"/>
    <x v="0"/>
    <x v="0"/>
    <x v="0"/>
    <x v="4"/>
    <x v="4"/>
    <n v="1"/>
    <s v="Número"/>
    <n v="1"/>
    <s v="Se cuenta con los siguientes documentos realizados en la vigencia 2019:_x000d__x000a__x000d__x000a_a) Documento de bases conceptuales de economía naranja._x000d__x000a_b) Documento de estrategias de economía naranja._x000d__x000a__x000d__x000a_Que constituyen en unidad el primer documento de política de Economía Naranja realizado por el Viceministerio de la Creatividad y la Economía Naranja y aprobado por el Consejo de Economía Naranja el 16-12-2019._x000d__x000a_"/>
    <d v="2019-12-31T15:26:26"/>
    <x v="2"/>
    <x v="0"/>
  </r>
  <r>
    <x v="4"/>
    <x v="0"/>
    <x v="0"/>
    <x v="1"/>
    <x v="1"/>
    <x v="5"/>
    <x v="5"/>
    <n v="0"/>
    <s v="Número"/>
    <n v="0"/>
    <s v="Se ha iniciado el acercamiento con el área de agenda legislativa y  en el  marco del Plan Nacional de Desarrollo se modificó el artículo 10 de la Ley 397 de 1997._x000d__x000a_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quot;_x000d__x000a__x000d__x000a_Esta contratación se realiza con el fin de dar cumplimiento al plan estratégico institucional a cargo de esta Oficina planteada para el cuatrienio"/>
    <d v="2019-12-27T10:26:42"/>
    <x v="0"/>
    <x v="0"/>
  </r>
  <r>
    <x v="4"/>
    <x v="0"/>
    <x v="0"/>
    <x v="1"/>
    <x v="1"/>
    <x v="6"/>
    <x v="6"/>
    <n v="25"/>
    <s v="Número"/>
    <n v="25"/>
    <s v="Se conceptualizaron 22 proyectos, superando con creces la meta de 15 para el año 2019._x000d__x000a__x000d__x000a__x000d__x000a_"/>
    <d v="2019-12-31T10:36:12"/>
    <x v="2"/>
    <x v="0"/>
  </r>
  <r>
    <x v="3"/>
    <x v="0"/>
    <x v="0"/>
    <x v="1"/>
    <x v="1"/>
    <x v="7"/>
    <x v="7"/>
    <n v="3"/>
    <s v="Número"/>
    <n v="3"/>
    <s v="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
    <d v="2019-12-31T15:23:22"/>
    <x v="2"/>
    <x v="0"/>
  </r>
  <r>
    <x v="3"/>
    <x v="0"/>
    <x v="0"/>
    <x v="2"/>
    <x v="2"/>
    <x v="8"/>
    <x v="8"/>
    <n v="1"/>
    <s v="Número"/>
    <n v="4"/>
    <s v="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_x000a__x000d__x000a_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
    <d v="2019-12-31T15:27:21"/>
    <x v="3"/>
    <x v="0"/>
  </r>
  <r>
    <x v="5"/>
    <x v="1"/>
    <x v="1"/>
    <x v="3"/>
    <x v="3"/>
    <x v="9"/>
    <x v="9"/>
    <n v="33"/>
    <s v="Número"/>
    <m/>
    <m/>
    <m/>
    <x v="4"/>
    <x v="0"/>
  </r>
  <r>
    <x v="6"/>
    <x v="1"/>
    <x v="1"/>
    <x v="4"/>
    <x v="4"/>
    <x v="10"/>
    <x v="10"/>
    <n v="93"/>
    <s v="Porcentaje"/>
    <n v="93"/>
    <s v="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
    <d v="2019-10-31T13:11:11"/>
    <x v="2"/>
    <x v="0"/>
  </r>
  <r>
    <x v="6"/>
    <x v="1"/>
    <x v="1"/>
    <x v="4"/>
    <x v="4"/>
    <x v="11"/>
    <x v="11"/>
    <n v="1047"/>
    <s v="Número"/>
    <n v="3102"/>
    <s v="246 municipios han girado a Colpensiones la suma de $75.930 millones para asignar a 3.102 creadores y gestores culturales los beneficios de anualidad vitalicia (2.717) y financiación de aportes al Servicio Social Complementario de BEPS (385)."/>
    <d v="2019-12-31T13:11:48"/>
    <x v="5"/>
    <x v="0"/>
  </r>
  <r>
    <x v="6"/>
    <x v="1"/>
    <x v="1"/>
    <x v="4"/>
    <x v="4"/>
    <x v="12"/>
    <x v="12"/>
    <n v="0"/>
    <s v="Número"/>
    <n v="0"/>
    <s v="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
    <d v="2019-10-31T13:12:49"/>
    <x v="0"/>
    <x v="0"/>
  </r>
  <r>
    <x v="2"/>
    <x v="1"/>
    <x v="1"/>
    <x v="5"/>
    <x v="5"/>
    <x v="13"/>
    <x v="13"/>
    <n v="100"/>
    <s v="Porcentaje"/>
    <n v="56"/>
    <s v="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_x000a_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_x000a_Avance hito 3:  Gestionar la liquidación de convenios (25%): Este hito está proyectado para cumplirse en el mes de diciembre."/>
    <d v="2019-09-30T18:07:13"/>
    <x v="6"/>
    <x v="0"/>
  </r>
  <r>
    <x v="7"/>
    <x v="1"/>
    <x v="1"/>
    <x v="6"/>
    <x v="6"/>
    <x v="14"/>
    <x v="14"/>
    <n v="16"/>
    <s v="Número"/>
    <n v="17"/>
    <s v="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_x000a_• 27 de febrero - Ibagué_x000d__x000a_• 2 de abril – Barranquilla_x000d__x000a_• 12 de abril – Bucaramanga_x000d__x000a_• 25 de abril – Neiva_x000d__x000a_• 2 de mayo – Medellín_x000d__x000a_• 7 de mayo - Valledupar_x000d__x000a_• 9 de mayo – Cali_x000d__x000a_• 30 de mayo – Cartagena_x000d__x000a_• 4 de junio - Armenia_x000d__x000a_• 6 de junio - Manizales_x000d__x000a_• 11 de junio - Pereira_x000d__x000a_• 13 de junio - Pasto_x000d__x000a_• 18 de junio – Popayán_x000d__x000a_• 5 de julio – Cúcuta_x000d__x000a_• 16 de julio – Santa Marta_x000d__x000a_• 1 de agosto – Villavicencio_x000d__x000a_• 10 de agosto – Bogotá_x000d__x000a__x000d__x000a_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_x000a__x000d__x000a_Lo anterior dió pie a la instalación de un nodo adicional a la meta, el cual se realizó en la ciudad de Bogotá"/>
    <d v="2019-12-31T09:51:44"/>
    <x v="7"/>
    <x v="0"/>
  </r>
  <r>
    <x v="7"/>
    <x v="1"/>
    <x v="1"/>
    <x v="6"/>
    <x v="6"/>
    <x v="15"/>
    <x v="15"/>
    <n v="8"/>
    <s v="Número"/>
    <n v="10"/>
    <s v="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_x000a__x000d__x000a_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
    <d v="2019-12-31T09:56:24"/>
    <x v="8"/>
    <x v="0"/>
  </r>
  <r>
    <x v="5"/>
    <x v="1"/>
    <x v="1"/>
    <x v="6"/>
    <x v="6"/>
    <x v="16"/>
    <x v="16"/>
    <n v="1"/>
    <s v="Número"/>
    <n v="0"/>
    <s v="En el mes de mayo se realizará el lanzamiento de la convocatoria de la fase II del programa nacional de estimulos que incluye 2 Becas para la públicación de obra de autoras negras, afrocolombianas, raizales y/o palenqueras. _x000d__x000a_Se tiene previsto que se otorguen estos estimulos en el mes de octubre del 2019._x000d__x000a__x000d__x000a_La convocatoria cerró el 5 de julio del 2019, se presentaron y los resultados que se publicaran el 25 de octubre del 2019. Cada estímulo tiene una cuantía de $12.000.000._x000d__x000a__x000d__x000a_De acuerdo al reporte de Literatura: &quot;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_x000a__x000d__x000a_El Ministerio cumplió con ofertar las 2 Becas a través del programa Nacional de Estimulos; sinembargo, las obras obras presentadas no cumplieron con los requisitos y criterios del jurado."/>
    <d v="2019-12-31T11:56:31"/>
    <x v="4"/>
    <x v="0"/>
  </r>
  <r>
    <x v="3"/>
    <x v="1"/>
    <x v="1"/>
    <x v="7"/>
    <x v="7"/>
    <x v="17"/>
    <x v="17"/>
    <n v="3"/>
    <s v="Número"/>
    <n v="7"/>
    <s v="Se concertó la siguiente agenda creativa regional:_x000d__x000a_- Cauca, Popayán (Acuerdo de Voluntades firmado en diciembre)._x000d__x000a_En total se logran concertar 7 agendas creativas naranja en el país durante el 2019:_x000d__x000a_- Cesar (acuerdo de voluntades firmado en Julio)_x000d__x000a_- Bogotá (acuerdo de voluntades firmado el 16 de agosto)_x000d__x000a_- Nariño (acuerdo de voluntades firmado el 21 de agosto)_x000d__x000a_- Barranquilla (acuerdo de voluntades firmado el 20 de septiembre)_x000d__x000a_- Cali_x000d__x000a_- Ibagué (acuerdo de voluntades firmado en noviembre)_x000d__x000a__x000d__x000a_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
    <d v="2019-12-31T15:28:54"/>
    <x v="9"/>
    <x v="1"/>
  </r>
  <r>
    <x v="3"/>
    <x v="1"/>
    <x v="1"/>
    <x v="7"/>
    <x v="7"/>
    <x v="18"/>
    <x v="18"/>
    <n v="1"/>
    <s v="Número"/>
    <n v="4"/>
    <s v="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_x000a__x000d__x000a_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_x000a__x000d__x000a_El aumento en la meta corresponde principalmente a la responsabilidad que tuvieron las administraciones regionales pasadas a la hora de determinar la implementación de las ADN y firmar los decretos de delimitación de las mismas, antes de terminar el proceso de gobierno."/>
    <d v="2019-12-31T15:28:07"/>
    <x v="3"/>
    <x v="1"/>
  </r>
  <r>
    <x v="0"/>
    <x v="2"/>
    <x v="2"/>
    <x v="8"/>
    <x v="8"/>
    <x v="19"/>
    <x v="19"/>
    <n v="16"/>
    <s v="Número"/>
    <n v="16"/>
    <s v="Desde el proyecto de Fortalecimiento de Capital Humano se aplicó la ruta metodológica que permitió el  diseño de cualificaciones para las tres categorías de la economía naranja así: _x000d__x000a_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_x000a_Categoría  2 Industrias Creativas: _x000d__x000a_14.Estudios literarios, 15. Animación y promoción a la lectura, 16. Camarografo (Análisis Funcional)_x000d__x000a_Categoría  3 Creaciones funcionales: Se adelanto la etapa A: Caracterización y  B Análisis de Brechas  de Capital Humano, se continuara con la etapa D  en 2020"/>
    <d v="2019-12-31T16:26:31"/>
    <x v="2"/>
    <x v="0"/>
  </r>
  <r>
    <x v="1"/>
    <x v="2"/>
    <x v="2"/>
    <x v="8"/>
    <x v="8"/>
    <x v="20"/>
    <x v="20"/>
    <n v="4251"/>
    <s v="Número"/>
    <n v="4664"/>
    <s v="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_x000a_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_x000a_"/>
    <d v="2019-12-31T13:50:28"/>
    <x v="10"/>
    <x v="1"/>
  </r>
  <r>
    <x v="1"/>
    <x v="2"/>
    <x v="2"/>
    <x v="8"/>
    <x v="8"/>
    <x v="21"/>
    <x v="21"/>
    <n v="176272"/>
    <s v="Número"/>
    <n v="187566"/>
    <s v="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_x000a__x000d__x000a_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
    <d v="2019-12-31T16:09:53"/>
    <x v="11"/>
    <x v="0"/>
  </r>
  <r>
    <x v="8"/>
    <x v="2"/>
    <x v="2"/>
    <x v="8"/>
    <x v="8"/>
    <x v="22"/>
    <x v="22"/>
    <n v="4"/>
    <s v="Número"/>
    <n v="16"/>
    <s v="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_x000a_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_x000a_"/>
    <d v="2019-12-31T16:06:30"/>
    <x v="3"/>
    <x v="0"/>
  </r>
  <r>
    <x v="9"/>
    <x v="2"/>
    <x v="2"/>
    <x v="8"/>
    <x v="8"/>
    <x v="23"/>
    <x v="23"/>
    <n v="10"/>
    <s v="Número"/>
    <n v="10"/>
    <s v="_x000d__x000a_A la fecha se ha fortalecido  1 colectivo de Comunicación en Montes de María -Encuentro de Comunicación realizado el   donde se intercambiaron experiencias y se fortalecieron los procesos de comunicación_x000d__x000a_ &quot;Colectivo de Comunicación Monte de María Linea 21&quot;_x000d__x000a__x000d__x000a_Los ganadores  de la  primera fase de la Convocatoria &quot;Becas de Comunicación y Territorio&quot;   fuerón los siguientes colectivos de comunciación:_x000d__x000a__x000d__x000a_2. Resguardo Indígena Páez de Corinto_x000d__x000a_3. Resguardo Indígena Arhuaco de la Sierra Nevada_x000d__x000a_4.Cabildo Indígena de Pastás_x000d__x000a_5. Asociación Agropecuaria Vereda de Chapacual_x000d__x000a_6. Asociación Campesina de Inzá Tierradentro_x000d__x000a_7. Asociación Agrocomunitaria el Porvenir_x000d__x000a_8. Asociación de Comunicadores de Nuquí &quot; Colectivo EN PUJA&quot;_x000d__x000a_9. Asociación de Mujeres Afrodescendientes del Norte del Cauca ASOM_x000d__x000a_10. Colectivo de Comunicaciones Narradoras y Narradores de la Memoria Kucha Suto de San Basilio de Palenque_x000d__x000a__x000d__x000a_La Dirección de Comunicaciones cumplió con el fortalecimiento de los 10 colectivos a través  de asistencia técnica, apoyo a la formación y apoyo a la producción de contenidos mediáticos propios. "/>
    <d v="2019-12-31T16:09:11"/>
    <x v="2"/>
    <x v="0"/>
  </r>
  <r>
    <x v="5"/>
    <x v="2"/>
    <x v="2"/>
    <x v="8"/>
    <x v="8"/>
    <x v="24"/>
    <x v="24"/>
    <n v="1"/>
    <s v="Número"/>
    <n v="1"/>
    <s v="El avance cualitativo corresponde al diseño de la estrategia del Programa Mujeres Afro, que según establecido en la ficha tecnica corresponde al 10%_x000d__x000a__x000d__x000a_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_x000a__x000d__x000a_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_x000a__x000d__x000a_El 02 de noviembre se cumplió con el 100% del proceso de formación piloto de Narrativas Afrocomunitarias en Buenaventura. _x000d__x000a__x000d__x000a__x000d__x000a_El 06 de diciembre se realizó la claúsura del piloto de formación en Buenaventura. "/>
    <d v="2019-12-31T11:46:54"/>
    <x v="2"/>
    <x v="0"/>
  </r>
  <r>
    <x v="9"/>
    <x v="2"/>
    <x v="2"/>
    <x v="9"/>
    <x v="9"/>
    <x v="25"/>
    <x v="25"/>
    <n v="250"/>
    <s v="Número"/>
    <n v="256"/>
    <s v="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_x000a__x000d__x000a__x000d__x000a_"/>
    <d v="2019-12-31T15:17:48"/>
    <x v="12"/>
    <x v="1"/>
  </r>
  <r>
    <x v="10"/>
    <x v="2"/>
    <x v="2"/>
    <x v="9"/>
    <x v="9"/>
    <x v="26"/>
    <x v="26"/>
    <n v="80"/>
    <s v="Número"/>
    <n v="104"/>
    <s v="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
    <d v="2019-12-31T16:12:29"/>
    <x v="13"/>
    <x v="0"/>
  </r>
  <r>
    <x v="11"/>
    <x v="2"/>
    <x v="2"/>
    <x v="9"/>
    <x v="9"/>
    <x v="27"/>
    <x v="27"/>
    <n v="230"/>
    <s v="Número"/>
    <n v="263"/>
    <s v="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_x000a_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_x000a_El sobre cumplimiento de 33 funciones adicionales a las proyectadas se da gracias a la gestión con el sector privado para producir o coproducir funciones adicionales en la vigencia 2019, con el fin de obtener un desempeño sobresaliente."/>
    <d v="2019-12-30T15:51:34"/>
    <x v="14"/>
    <x v="0"/>
  </r>
  <r>
    <x v="8"/>
    <x v="2"/>
    <x v="2"/>
    <x v="10"/>
    <x v="10"/>
    <x v="28"/>
    <x v="28"/>
    <n v="2000000"/>
    <s v="Número"/>
    <n v="2211031"/>
    <s v="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
    <d v="2019-12-31T18:13:38"/>
    <x v="15"/>
    <x v="0"/>
  </r>
  <r>
    <x v="12"/>
    <x v="2"/>
    <x v="2"/>
    <x v="11"/>
    <x v="11"/>
    <x v="29"/>
    <x v="29"/>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5:03"/>
    <x v="0"/>
    <x v="0"/>
  </r>
  <r>
    <x v="12"/>
    <x v="2"/>
    <x v="2"/>
    <x v="11"/>
    <x v="11"/>
    <x v="30"/>
    <x v="30"/>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7:49"/>
    <x v="0"/>
    <x v="0"/>
  </r>
  <r>
    <x v="12"/>
    <x v="2"/>
    <x v="2"/>
    <x v="11"/>
    <x v="11"/>
    <x v="31"/>
    <x v="31"/>
    <n v="2800"/>
    <s v="Número"/>
    <n v="2800"/>
    <s v="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_x000a_Cumpliendo con el indicador en un 100%."/>
    <d v="2019-11-30T10:49:36"/>
    <x v="2"/>
    <x v="1"/>
  </r>
  <r>
    <x v="1"/>
    <x v="2"/>
    <x v="2"/>
    <x v="11"/>
    <x v="11"/>
    <x v="32"/>
    <x v="32"/>
    <n v="750000"/>
    <s v="Número"/>
    <n v="1700038"/>
    <s v="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_x000a_A la fecha se encuentran alojados y al aire 875 contenidos en MaguaRED y 686 en Maguaré.  "/>
    <d v="2019-11-30T10:58:51"/>
    <x v="16"/>
    <x v="0"/>
  </r>
  <r>
    <x v="12"/>
    <x v="2"/>
    <x v="2"/>
    <x v="11"/>
    <x v="11"/>
    <x v="33"/>
    <x v="33"/>
    <n v="543"/>
    <s v="Número"/>
    <n v="543"/>
    <s v="Se ha dado cumplimiento del 100% a la meta proyectada. _x000d__x000a__x000d__x000a_Se llevaron a cabo 543 asistencias técnicas y 6 adicionales por requerimiento de las regiones, para un acumulado de 549 equivalente al 101,1%. _x000d__x000a_"/>
    <d v="2019-12-31T11:03:38"/>
    <x v="2"/>
    <x v="0"/>
  </r>
  <r>
    <x v="3"/>
    <x v="3"/>
    <x v="3"/>
    <x v="12"/>
    <x v="12"/>
    <x v="34"/>
    <x v="34"/>
    <n v="3"/>
    <s v="Número"/>
    <n v="2"/>
    <s v="1. Desde el Viceministerio de la Creatividad y la Economía Naranja se realizó seguimiento a los proyectos presentados por la Fundación Batuta y a escuela de música EMMAT en el marco de la Resolución 1933-2019 Línea Reactiva de FINDETER._x000d__x000a__x000d__x000a_Y se enviaron los conceptos técnicos favorables correspondientes a la aprobación de dichos proyectos._x000d__x000a_2. Se realizó seguimiento al Viceministerio de Fomento Regional y Patrimonio para la validación y entrega de los prototipos que serán incluidos en el módulo de la Línea Reactiva de FINDETER en el dominio www.economianaranja.gov.co_x000d__x000a__x000d__x000a_Con lo anterior se establecen 2 principales mecanismos de financiación diseñados y puestos en funcionamiento para la vigencia 2019: _x000d__x000a__x000d__x000a_2. Línea Reactiva de Findeter_x000d__x000a_3. Diseño y puesta en marcha de la segunda fase del Programa Nacional de Estímulos (Capítulo Naranja)"/>
    <d v="2019-12-31T15:29:33"/>
    <x v="17"/>
    <x v="0"/>
  </r>
  <r>
    <x v="13"/>
    <x v="3"/>
    <x v="3"/>
    <x v="13"/>
    <x v="13"/>
    <x v="35"/>
    <x v="35"/>
    <n v="10000000000"/>
    <s v="Número"/>
    <n v="11359904293"/>
    <s v="Nov. Se han aprobado $11,359,9, mill. de Gestión de Recursos de Cooperación, los cuales representan el 111,3% de la meta anual de 2019 ( $10,000 mill.) siendo los más representativos los aportes de AECID para formación en  Cocina de la Escuela Taller de Pasto por $525,1 mill."/>
    <d v="2019-11-30T11:53:28"/>
    <x v="18"/>
    <x v="0"/>
  </r>
  <r>
    <x v="6"/>
    <x v="3"/>
    <x v="3"/>
    <x v="13"/>
    <x v="13"/>
    <x v="36"/>
    <x v="36"/>
    <n v="70"/>
    <s v="Número"/>
    <n v="86"/>
    <s v="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
    <d v="2019-12-31T13:13:22"/>
    <x v="19"/>
    <x v="0"/>
  </r>
  <r>
    <x v="1"/>
    <x v="4"/>
    <x v="4"/>
    <x v="14"/>
    <x v="14"/>
    <x v="37"/>
    <x v="37"/>
    <n v="1"/>
    <s v="Número"/>
    <n v="1"/>
    <s v="Se presentan los siguinetes avances en el reporte del indicador:_x000d__x000a_* Se identificaron las infraestructuras para la circulación de prácticas artísticas y culturales a través de una encuesta virtual a los agentes enviada a los agentes de danza, teatro y circo._x000d__x000a_ * Se consolidó la información de escenarios de teatro y circo obtenida a través de los programas nacionales de Salas Concertadas y Salas de Danza. _x000d__x000a_"/>
    <d v="2019-12-31T09:44:43"/>
    <x v="2"/>
    <x v="0"/>
  </r>
  <r>
    <x v="5"/>
    <x v="4"/>
    <x v="4"/>
    <x v="14"/>
    <x v="14"/>
    <x v="38"/>
    <x v="38"/>
    <n v="10"/>
    <s v="Número"/>
    <n v="10"/>
    <s v="Con corte al 31 de diciembre las narradoras han participado en 10 circuitos._x000d__x000a__x000d__x000a_"/>
    <d v="2019-12-31T11:53:56"/>
    <x v="2"/>
    <x v="0"/>
  </r>
  <r>
    <x v="1"/>
    <x v="4"/>
    <x v="4"/>
    <x v="14"/>
    <x v="14"/>
    <x v="39"/>
    <x v="39"/>
    <n v="100"/>
    <s v="Número"/>
    <n v="100"/>
    <s v="El sábado 14 de septiembre en la ciudad de Bogotá, se dio apertura al 45SNA en la Galería Santa Fe. El evento que se realizará hasta el 4 de noviembre presenta a 166 artistas, en 11 sedes.  _x000d__x000a__x000d__x000a_https://www.periodicoarteria.com/SNA/Inauguran-Salon-Nacional-de-Artistas "/>
    <d v="2019-12-31T09:45:06"/>
    <x v="2"/>
    <x v="0"/>
  </r>
  <r>
    <x v="14"/>
    <x v="4"/>
    <x v="4"/>
    <x v="15"/>
    <x v="15"/>
    <x v="40"/>
    <x v="40"/>
    <n v="81"/>
    <s v="Número"/>
    <n v="81"/>
    <s v="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
    <d v="2019-11-30T15:33:05"/>
    <x v="2"/>
    <x v="1"/>
  </r>
  <r>
    <x v="15"/>
    <x v="4"/>
    <x v="4"/>
    <x v="15"/>
    <x v="15"/>
    <x v="41"/>
    <x v="41"/>
    <n v="0"/>
    <s v="Número"/>
    <n v="0"/>
    <s v="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
    <d v="2019-07-08T11:35:06"/>
    <x v="0"/>
    <x v="0"/>
  </r>
  <r>
    <x v="15"/>
    <x v="4"/>
    <x v="4"/>
    <x v="15"/>
    <x v="15"/>
    <x v="42"/>
    <x v="42"/>
    <n v="82"/>
    <s v="Número"/>
    <n v="82"/>
    <s v="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
    <d v="2019-07-08T11:43:11"/>
    <x v="2"/>
    <x v="0"/>
  </r>
  <r>
    <x v="5"/>
    <x v="4"/>
    <x v="4"/>
    <x v="15"/>
    <x v="15"/>
    <x v="43"/>
    <x v="43"/>
    <n v="0"/>
    <s v="Número"/>
    <m/>
    <m/>
    <m/>
    <x v="0"/>
    <x v="0"/>
  </r>
  <r>
    <x v="0"/>
    <x v="5"/>
    <x v="5"/>
    <x v="16"/>
    <x v="16"/>
    <x v="44"/>
    <x v="44"/>
    <n v="6"/>
    <s v="Número"/>
    <n v="6"/>
    <s v="Para el 2019 se cumplió la meta establecida con la postulación de Los conocimientos tradicionales asociados al Barniz de Pasto, Mopa-Mopa (CUAL) cuya decisión de inscripción la tomará la UNESCO en el 2021."/>
    <d v="2019-12-31T15:49:29"/>
    <x v="2"/>
    <x v="1"/>
  </r>
  <r>
    <x v="0"/>
    <x v="5"/>
    <x v="5"/>
    <x v="16"/>
    <x v="16"/>
    <x v="45"/>
    <x v="45"/>
    <n v="1145"/>
    <s v="Número"/>
    <n v="1145"/>
    <s v="A la fecha se han inscrito en la lista representativa  las siguientes manifestaciones y bienes:_x000d__x000a_1. Los conocimientos tradicionales asociados al Barniz de Pasto, Mopa-Mopa.  2. Los Saberes y tradiciones asociadas al Viche - Biche del Pacifico.  _x000d__x000a_3. PES de la manifestación de la Semana Santa de Ciénaga de Oro, Córdoba 4. La pesca artesanal en el río Magdalena.- _x000d__x000a__x000d__x000a_A la fecha se cumple la meta con los  4 Bienes y manifestaciones inscritos en las Listas Representativas de Patrimonio Cultural Inmaterial y de Bienes de Interés Cultural (Unesco y Nacional)."/>
    <d v="2019-12-31T15:50:53"/>
    <x v="2"/>
    <x v="1"/>
  </r>
  <r>
    <x v="1"/>
    <x v="5"/>
    <x v="5"/>
    <x v="16"/>
    <x v="16"/>
    <x v="46"/>
    <x v="46"/>
    <n v="2"/>
    <s v="Número"/>
    <n v="2"/>
    <s v="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
    <d v="2019-12-31T10:16:36"/>
    <x v="2"/>
    <x v="1"/>
  </r>
  <r>
    <x v="15"/>
    <x v="5"/>
    <x v="5"/>
    <x v="17"/>
    <x v="17"/>
    <x v="47"/>
    <x v="47"/>
    <n v="12"/>
    <s v="Número"/>
    <n v="12"/>
    <s v="El avance en el Sistema Integrado de Conservación y Restauración (SICRE) se continua realizó en todos los Museos del Ministerio de Cultura de manera permanente para mantener adecuadamente el patrimonio colombiano."/>
    <d v="2019-07-08T11:45:43"/>
    <x v="2"/>
    <x v="0"/>
  </r>
  <r>
    <x v="5"/>
    <x v="5"/>
    <x v="5"/>
    <x v="18"/>
    <x v="18"/>
    <x v="48"/>
    <x v="48"/>
    <n v="100"/>
    <s v="Número"/>
    <n v="100"/>
    <s v="Al cierre de la vigencia 2019 se formularon y ejecutaron la totalidad de los eventos conmemorativos al bicentenario. "/>
    <d v="2019-12-31T17:27:30"/>
    <x v="2"/>
    <x v="0"/>
  </r>
  <r>
    <x v="1"/>
    <x v="5"/>
    <x v="5"/>
    <x v="18"/>
    <x v="18"/>
    <x v="49"/>
    <x v="49"/>
    <n v="800000"/>
    <s v="Número"/>
    <n v="800000"/>
    <s v="Se entregaron 800.000 ejemplares de los dos títulos de &quot;Historias de la historia de Colombia&quot;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
    <d v="2019-12-31T10:18:19"/>
    <x v="2"/>
    <x v="0"/>
  </r>
  <r>
    <x v="0"/>
    <x v="5"/>
    <x v="5"/>
    <x v="19"/>
    <x v="19"/>
    <x v="50"/>
    <x v="50"/>
    <n v="11"/>
    <s v="Número"/>
    <n v="11"/>
    <s v="Se creó la escuela taller en villa del rosario y se formuló el proceso de formacion en jardineria con el apoyo de la escuela talle de cali. _x000d__x000a__x000d__x000a_Con esta creación se cumple la meta establecida para el 2019."/>
    <d v="2019-12-31T15:42:05"/>
    <x v="2"/>
    <x v="0"/>
  </r>
  <r>
    <x v="0"/>
    <x v="5"/>
    <x v="5"/>
    <x v="19"/>
    <x v="19"/>
    <x v="51"/>
    <x v="51"/>
    <n v="21"/>
    <s v="Número"/>
    <n v="21"/>
    <s v="En el 2019 se implementaron los  21 talleres escuela asi:_x000d__x000a_1.Taller Escuela en Lutheria en Carmelo- Choco_x000d__x000a_2.Taller Escuela en madera jose felix en Quibdo- Choco _x000d__x000a_3.Taller Escuela en Cantos de llano - Arauca _x000d__x000a_4.Taller Escuela Cantos de llano - Meta _x000d__x000a_5.Taller Escuela en carpinteria en Tunja_x000d__x000a_6.Taller Escuela en linotipía  en Tunja_x000d__x000a_7.Taller Escuela en tipos de madera en Tunja  _x000d__x000a_8.Taller Escuela en cestería en Puerto Nariño- Amazonas _x000d__x000a_9.Taller Escuela en ebanisteria en Puerto Nariño-Amazonas. _x000d__x000a_10.Taller Escuela en atarrayas tejidas a mano en la montañita en caqueta. _x000d__x000a_11.Taller Escuela en producción grafica  en Cali- valle del Cauca. _x000d__x000a_12.Taller Escuela en Violines Caucanos en Patia- Cauca. _x000d__x000a_13.Taller Escuela en marimba de chonta en Guapi  Cauca.  _x000d__x000a_14.Taller Escuela en viche  en Tumaco. _x000d__x000a_15.Taller Escuela en tejido telar vertical  en san Jacinto Bolivar _x000d__x000a_Se implementaron  seis (6) talleres escuela en oficios tradicionales en Guapi, Timbiqui, Lopez de Micay,Villa Garzon,  Puerto Asis,Tumaco"/>
    <d v="2019-12-31T15:44:02"/>
    <x v="2"/>
    <x v="1"/>
  </r>
  <r>
    <x v="0"/>
    <x v="5"/>
    <x v="5"/>
    <x v="20"/>
    <x v="20"/>
    <x v="52"/>
    <x v="52"/>
    <n v="55"/>
    <s v="Número"/>
    <n v="55"/>
    <s v="El 7 de noviembre se presentó ante Consejo Nacional de Patrimonio Cultural, el Plan Especial de Manejo y Protección - PEMP de Concepción en Antioquia, el cual tuvo concepto favorable. Actualmente, se encuentra en elaboración el borrador de la resolución de aprobación._x000d__x000a__x000d__x000a_El 6 de diciembre se presentó ante el Consejo Nacional de Patrimonio Cultural el PEMP de Mongui en Boyacá, el cual tuvo concepto favorable. Actualmente, se encuentra en elaboración el borrador de la resolución de aprobación. _x000d__x000a__x000d__x000a_Cumpliendo así con la meta establecida para la vigencia."/>
    <d v="2019-12-31T15:55:23"/>
    <x v="2"/>
    <x v="1"/>
  </r>
  <r>
    <x v="0"/>
    <x v="5"/>
    <x v="5"/>
    <x v="20"/>
    <x v="20"/>
    <x v="53"/>
    <x v="53"/>
    <n v="67"/>
    <s v="Número"/>
    <n v="67"/>
    <s v="En la vigencia 2019 se intervinieron 6 obras las cuales se relacionan a continuación:_x000d__x000a_1. Intervención de la Hacienda Cañas Gordas (100%) _x000d__x000a_2. Intervención al Monumento Los Lanceros de Rondón Pantano de Vargas, Paipa Boyacá (100%)._x000d__x000a_3. Restauración de los monumentos del Puente de Boyacá: El Obelisco y el Monumento al Libertador (100%) _x000d__x000a_4. Restauración de la capilla de Nuestra Señora de las Mercedes en el Centro Histórico de Salamina Caldas (100%)._x000d__x000a_5. Casa Eduardo Santos, Tunja Boyacá (100%)._x000d__x000a_6. Restauración integral de las ruinas del inmueble ubicado en la carrera 7 n°. 6B-30 /fragmentos (100%)._x000d__x000a_Cumpliendo así con la meta establecida para la vigencia."/>
    <d v="2019-12-31T15:57:14"/>
    <x v="2"/>
    <x v="1"/>
  </r>
  <r>
    <x v="12"/>
    <x v="6"/>
    <x v="6"/>
    <x v="21"/>
    <x v="21"/>
    <x v="54"/>
    <x v="54"/>
    <n v="150"/>
    <s v="Número"/>
    <n v="150"/>
    <s v="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_x000a_Cumpliendo con el indicador en un 100%."/>
    <d v="2019-12-31T11:12:31"/>
    <x v="2"/>
    <x v="1"/>
  </r>
  <r>
    <x v="15"/>
    <x v="6"/>
    <x v="6"/>
    <x v="21"/>
    <x v="21"/>
    <x v="55"/>
    <x v="55"/>
    <n v="8"/>
    <s v="Número"/>
    <n v="8"/>
    <s v="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_x000a_Por otra parte se acordó con las bibliotecas públicas de Susa y  Baranoa la utilización de la exposición, la sala y la maleta viajera a partir de noviembre hasta el año 2020."/>
    <d v="2019-07-08T11:48:18"/>
    <x v="2"/>
    <x v="1"/>
  </r>
  <r>
    <x v="16"/>
    <x v="6"/>
    <x v="6"/>
    <x v="22"/>
    <x v="22"/>
    <x v="56"/>
    <x v="56"/>
    <n v="4350"/>
    <s v="Número"/>
    <n v="4350"/>
    <s v="Con corte a Diciembre 31 de 2019, se apoyaron a través del PNCC 4.350 proyectos y actividades culturales. De los 4.350 proyectos y actividades culturales:_x000d__x000a_* 2.138 se apoyaron mediante convocatoria pública por las siguientes líneas de acción: _x000d__x000a_L1 Leer es mi cuento, 72 proyectos; _x000d__x000a_L2 Actividades artísticas y culturales de duración limitada, 773 proyectos;_x000d__x000a_L3 Fortalecimiento de espacios culturales, 205 proyectos;_x000d__x000a_L4 Programas de formación artística y cultural, 742 proyectos; _x000d__x000a_L5 Emprendimiento cultural, 53 proyectos;_x000d__x000a_L6 Circulación artística a escala nacional, 72 proyectos; _x000d__x000a_L7 Fortalecimiento cultural a contextos poblacionales específicos, 175 proyectos y,_x000d__x000a_L8 Igualdad de oportunidades culturales para la población en situación de discapacidad, 46 proyectos._x000d__x000a_* 100 Salas concertadas_x000d__x000a_* y 62 proyectos y actividades artísticas, en: Ant. 9, Atlan. 1, San Andrés 1,  Btá. 14, Bol. 3, Cal. 2, Cau. 1, Cho. 2, Cund. 3, Huila 4, Internal. 1, Nal. 7, Nariño 1, Nte. Sant. 1, Sant. 2, Tol. 1 y Valle 9._x000d__x000a_* 2.050 corresponden a la línea base del indicador."/>
    <d v="2019-12-31T14:50:28"/>
    <x v="2"/>
    <x v="1"/>
  </r>
  <r>
    <x v="16"/>
    <x v="6"/>
    <x v="6"/>
    <x v="22"/>
    <x v="22"/>
    <x v="57"/>
    <x v="57"/>
    <n v="20"/>
    <s v="Número"/>
    <n v="20"/>
    <s v="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_x000a__x000d__x000a_Dirección de Artes: 316_x000d__x000a_Dirección de Cinematografía: 10_x000d__x000a_Dirección de Patrimonio: 13_x000d__x000a_Dirección de Poblaciones: 13_x000d__x000a_Dirección de Comunicaciones: 12_x000d__x000a_Dirección de Fomento Regional: 59_x000d__x000a_Museo Nacional: 5_x000d__x000a__x000d__x000a_Para un total de: 428"/>
    <d v="2019-12-31T15:04:30"/>
    <x v="2"/>
    <x v="0"/>
  </r>
  <r>
    <x v="17"/>
    <x v="6"/>
    <x v="6"/>
    <x v="22"/>
    <x v="22"/>
    <x v="58"/>
    <x v="58"/>
    <n v="1945"/>
    <s v="Número"/>
    <n v="1801"/>
    <s v="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_x000a_Dado que hubo convocatorias declaradas desiertas, por ausencia de proponentes, por incumplimiento de requisitos y la no delegación de ganadores suplentes; no fue posible cumplir con la meta establecida para el año 2019, quedando pendiente por otorgar 144 estímulos (meta rezagada)."/>
    <d v="2019-12-31T11:46:03"/>
    <x v="20"/>
    <x v="1"/>
  </r>
  <r>
    <x v="17"/>
    <x v="6"/>
    <x v="6"/>
    <x v="22"/>
    <x v="22"/>
    <x v="59"/>
    <x v="59"/>
    <n v="100"/>
    <s v="Número"/>
    <n v="102"/>
    <s v="Al cierre de la vigencia 2019, el número de estímulos otorgados por el PNE, priorizados con seguimiento fue de 102."/>
    <d v="2019-12-31T11:47:12"/>
    <x v="21"/>
    <x v="0"/>
  </r>
  <r>
    <x v="0"/>
    <x v="6"/>
    <x v="6"/>
    <x v="23"/>
    <x v="23"/>
    <x v="60"/>
    <x v="60"/>
    <n v="1"/>
    <s v="Número"/>
    <n v="1"/>
    <s v="Para el 2019, se creó la escuela taller naranja y va a estar ubicada en cartagena bolívar quien se encuentra adelantando los procedimientos para la comercializacion con las demas escuelas taller._x000d__x000a_Con esta creación se cumple la meta establecida para el 2019"/>
    <d v="2019-12-31T16:00:49"/>
    <x v="2"/>
    <x v="0"/>
  </r>
  <r>
    <x v="0"/>
    <x v="6"/>
    <x v="6"/>
    <x v="23"/>
    <x v="23"/>
    <x v="61"/>
    <x v="61"/>
    <n v="1"/>
    <s v="Número"/>
    <n v="1"/>
    <s v="En el marco del mes de diciembre se realizaron las siguientes actividades: _x000d__x000a__x000d__x000a_-   En el Baluarte de San José se desarrollaron talleres para los aprendices de cocinas de la Escuela Taller, con chefs invitados sobre cocina internacional, y con matronas sobre cocina tradicional. _x000d__x000a__x000d__x000a_Con el desarrollo de la unidad de negocio de cocinas tradicionales internacionales en el baluarte de san jose, se cumple con la meta establecida para el 2019."/>
    <d v="2019-12-31T16:04:00"/>
    <x v="2"/>
    <x v="0"/>
  </r>
  <r>
    <x v="3"/>
    <x v="6"/>
    <x v="6"/>
    <x v="23"/>
    <x v="23"/>
    <x v="62"/>
    <x v="62"/>
    <n v="60"/>
    <s v="Número"/>
    <n v="60"/>
    <s v="El 23 de diciembre finalizan las actividades relacionadas con el convenio 2981-19 con la Corporación Interactuar y se entregan los siguientes productos:_x000d__x000a_- Programa para el fortalecimiento de habilidades gerenciales de emprendedores culturales diseñado_x000d__x000a_- Caracterización de los emprendedores participantes en la implementación del programa._x000d__x000a_-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_x000a_-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_x000a__x000d__x000a_Con lo anterior se realiza la liquidación del convenio beneficiando a un total de 60 participantes en materia de asistencia técnica"/>
    <d v="2019-12-31T15:49:15"/>
    <x v="2"/>
    <x v="0"/>
  </r>
  <r>
    <x v="3"/>
    <x v="6"/>
    <x v="6"/>
    <x v="23"/>
    <x v="23"/>
    <x v="63"/>
    <x v="63"/>
    <n v="50"/>
    <s v="Número"/>
    <n v="373"/>
    <s v=" A 31 de octubre se crearon 498 usuarios en la plataforma economianaranja.gov.co, de los cuales 339 enviaron la _x000d__x000a_1. A 31 de octubre se crearon 498 usuarios en la plataforma www.,economianaranja.gov.co, de los cuales 339 enviaron la documentación necesaria para aplicar al beneficio de rentas exentas por siete años. A 24 de diciembre se evaluaron 339 proyectos. _x000d__x000a_Hasta el momento, 24/12/2019, se han atendido las siguientes solicitudes con relación al Beneficio de Rentas Exentas:_x000d__x000a_en info-economianaranja.gov.co:  10 consultas_x000d__x000a_Vía telefónica: 250_x000d__x000a_PQR: 0_x000d__x000a_Presencial: 2_x000d__x000a__x000d__x000a_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_x000a__x000d__x000a_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_x000a__x000d__x000a_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
    <d v="2019-12-31T15:49:25"/>
    <x v="22"/>
    <x v="0"/>
  </r>
  <r>
    <x v="18"/>
    <x v="7"/>
    <x v="7"/>
    <x v="24"/>
    <x v="24"/>
    <x v="64"/>
    <x v="64"/>
    <n v="60"/>
    <s v="Número"/>
    <n v="60"/>
    <s v="Se realizo un diagnostico por cada Subsistemas para ver su avance con respectos a las normas que los rigen encontrando el siguiente estado:_x000d__x000a_•_x0009_Sistema de Gestión de Calidad ISO 9001:2015: 100%_x000d__x000a_•_x0009_Sistema de Gestión Ambiental ISO 14001:2015: 74%_x000d__x000a_•_x0009_Sistema de Gestión Seguridad de la Información ISO 27001:2013: 57% Controles: 47%_x000d__x000a_•_x0009_Sistema de Gestión Salud y Seguridad en el Trabajo Dec.1072 Resol. 0312: 85%_x000d__x000a__x000d__x000a__x000d__x000a_Con base en este esquema se estableció un plan  de integración el cual se encuentra en un 60% de ejecución de acuerdo con los diagnósticos de cada subsistema y las actividades planificadas para cada uno de los mismos a 31 de diciembre de 2019._x000d__x000a__x000d__x000a__x000d__x000a_"/>
    <d v="2019-12-31T18:36:26"/>
    <x v="2"/>
    <x v="0"/>
  </r>
  <r>
    <x v="18"/>
    <x v="7"/>
    <x v="7"/>
    <x v="25"/>
    <x v="25"/>
    <x v="65"/>
    <x v="65"/>
    <n v="43"/>
    <s v="Número"/>
    <n v="43"/>
    <s v="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_x000a__x000d__x000a_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_x000a_"/>
    <d v="2019-12-31T18:38:12"/>
    <x v="2"/>
    <x v="0"/>
  </r>
  <r>
    <x v="19"/>
    <x v="7"/>
    <x v="7"/>
    <x v="26"/>
    <x v="26"/>
    <x v="66"/>
    <x v="66"/>
    <n v="100"/>
    <s v="Número"/>
    <n v="99"/>
    <s v="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
    <d v="2019-10-22T15:21:56"/>
    <x v="23"/>
    <x v="0"/>
  </r>
  <r>
    <x v="20"/>
    <x v="7"/>
    <x v="7"/>
    <x v="27"/>
    <x v="27"/>
    <x v="67"/>
    <x v="67"/>
    <n v="91"/>
    <s v="Porcentaje"/>
    <n v="91"/>
    <s v="El Ministerio cuenta con los equipos apropiados para realizar sus actividades "/>
    <d v="2019-11-05T16:42:35"/>
    <x v="2"/>
    <x v="0"/>
  </r>
  <r>
    <x v="4"/>
    <x v="7"/>
    <x v="7"/>
    <x v="28"/>
    <x v="28"/>
    <x v="68"/>
    <x v="68"/>
    <n v="78"/>
    <s v="Porcentaje"/>
    <n v="89.66"/>
    <s v="El porcentaje corresponde a 29 decisiones de las cuales 26 han sido a favor de la entidad y 3 en contra. "/>
    <d v="2019-12-31T10:48:49"/>
    <x v="24"/>
    <x v="0"/>
  </r>
  <r>
    <x v="21"/>
    <x v="7"/>
    <x v="7"/>
    <x v="29"/>
    <x v="29"/>
    <x v="69"/>
    <x v="69"/>
    <n v="2"/>
    <s v="Número"/>
    <n v="2"/>
    <s v="El Ministerio de Cultura cuenta con con los siguientes instrumentos archivísticos actualizados y publicados en la página web de la entidad: Programa de Gestión Documental  y Banco Terminológico de Series y Subseries Documentales."/>
    <d v="2019-12-31T11:03:17"/>
    <x v="2"/>
    <x v="0"/>
  </r>
  <r>
    <x v="18"/>
    <x v="7"/>
    <x v="7"/>
    <x v="30"/>
    <x v="30"/>
    <x v="70"/>
    <x v="70"/>
    <n v="100"/>
    <s v="Número"/>
    <n v="100"/>
    <s v="Se realizo el seguimiento y monitoreo de las actividades establecidas en el Plan Anticorrupción y de Atención al ciudadano, a través del registro de los avances a 31 de diciembre de los cinco componentes de acuerdo con la evidencia suministrada por los responsables._x000d__x000a_En el seguimiento realizado se pudo evidenciar el siguiente avance en cada uno de los componentes: _x000d__x000a_1._x0009_Mapa de Riesgos de Corrupción 100%_x000d__x000a_2._x0009_Estrategias de Racionalización 58%_x000d__x000a_3._x0009_Rendición de Cuentas en 100%_x000d__x000a_4._x0009_Servicio al ciudadano en un 83% _x000d__x000a_5._x0009_Transparencia. 100%_x000d__x000a__x000d__x000a_Esta información se envió a la Oficina de Control Interno para su evaluación y publicación. _x000d__x000a_"/>
    <d v="2019-12-31T18:32:16"/>
    <x v="2"/>
    <x v="0"/>
  </r>
  <r>
    <x v="22"/>
    <x v="7"/>
    <x v="7"/>
    <x v="31"/>
    <x v="31"/>
    <x v="71"/>
    <x v="71"/>
    <n v="90"/>
    <s v="Porcentaje"/>
    <n v="94"/>
    <s v="Se ejecutaron cuarenta y siete (47) eventos de formación de los cuarenta y cinco (45) que estaban programados dentro del Plan Institucional de Capacitación para la presente vigencia. _x000d__x000a__x000d__x000a_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
    <d v="2019-12-31T16:39:27"/>
    <x v="25"/>
    <x v="0"/>
  </r>
  <r>
    <x v="22"/>
    <x v="7"/>
    <x v="7"/>
    <x v="31"/>
    <x v="31"/>
    <x v="72"/>
    <x v="72"/>
    <n v="80"/>
    <s v="Número"/>
    <n v="94"/>
    <s v="El 94% de los participantes califico en nivel alto y muy alto los procesos de formación ejecutados y evaluados a la fecha de corte."/>
    <d v="2019-12-31T16:43:17"/>
    <x v="26"/>
    <x v="0"/>
  </r>
  <r>
    <x v="23"/>
    <x v="7"/>
    <x v="7"/>
    <x v="32"/>
    <x v="32"/>
    <x v="73"/>
    <x v="73"/>
    <n v="90.8"/>
    <s v="Porcentaje"/>
    <n v="96"/>
    <s v="Se toma la información del informe de ejecución presupuestal generado en el Sistema de Información Financiera SIIF con corte a 31 de diciembre"/>
    <d v="2019-12-31T16:02:35"/>
    <x v="27"/>
    <x v="0"/>
  </r>
  <r>
    <x v="18"/>
    <x v="7"/>
    <x v="7"/>
    <x v="32"/>
    <x v="32"/>
    <x v="74"/>
    <x v="74"/>
    <n v="100"/>
    <s v="Número"/>
    <n v="100"/>
    <s v="Se realizó el 100% del seguimiento al plan, con el reportes de cierre de ejecución de las metas 2019 del Pla Estrategico institucional."/>
    <d v="2019-12-31T12:05:08"/>
    <x v="2"/>
    <x v="0"/>
  </r>
  <r>
    <x v="24"/>
    <x v="7"/>
    <x v="7"/>
    <x v="32"/>
    <x v="32"/>
    <x v="75"/>
    <x v="75"/>
    <n v="10"/>
    <s v="Porcentaje"/>
    <n v="9"/>
    <s v="El porcentaje de reducción en gastos de logística va en 2.53%, tiquetes el 5.53% y el de viáticos el 20%."/>
    <d v="2019-10-30T15:11:09"/>
    <x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8BFA13-74D8-4B01-B1A7-357FC7BBE1F7}" name="TablaDinámica2" cacheId="7" applyNumberFormats="0" applyBorderFormats="0" applyFontFormats="0" applyPatternFormats="0" applyAlignmentFormats="0" applyWidthHeightFormats="1" dataCaption="Valores" missingCaption="0" updatedVersion="6" minRefreshableVersion="3" itemPrintTitles="1" createdVersion="6" indent="0" compact="0" compactData="0" multipleFieldFilters="0">
  <location ref="A1:G78" firstHeaderRow="0" firstDataRow="1" firstDataCol="4"/>
  <pivotFields count="14">
    <pivotField axis="axisRow" compact="0" outline="0" subtotalTop="0" showAll="0" defaultSubtotal="0">
      <items count="25">
        <item x="12"/>
        <item x="1"/>
        <item x="8"/>
        <item x="9"/>
        <item x="6"/>
        <item x="0"/>
        <item x="2"/>
        <item x="5"/>
        <item x="3"/>
        <item x="20"/>
        <item x="7"/>
        <item x="21"/>
        <item x="23"/>
        <item x="22"/>
        <item x="14"/>
        <item x="13"/>
        <item x="11"/>
        <item x="16"/>
        <item x="17"/>
        <item x="15"/>
        <item x="18"/>
        <item x="4"/>
        <item x="19"/>
        <item x="24"/>
        <item x="10"/>
      </items>
    </pivotField>
    <pivotField axis="axisRow" compact="0" outline="0" subtotalTop="0" showAll="0" defaultSubtotal="0">
      <items count="8">
        <item x="0"/>
        <item x="1"/>
        <item x="2"/>
        <item x="3"/>
        <item x="4"/>
        <item x="5"/>
        <item x="6"/>
        <item x="7"/>
      </items>
    </pivotField>
    <pivotField compact="0" outline="0" subtotalTop="0" showAll="0" defaultSubtotal="0">
      <items count="8">
        <item x="2"/>
        <item x="3"/>
        <item x="0"/>
        <item x="7"/>
        <item x="4"/>
        <item x="5"/>
        <item x="6"/>
        <item x="1"/>
      </items>
    </pivotField>
    <pivotField axis="axisRow" compact="0" outline="0" subtotalTop="0" showAll="0" defaultSubtotal="0">
      <items count="33">
        <item x="1"/>
        <item x="0"/>
        <item x="2"/>
        <item x="4"/>
        <item x="3"/>
        <item x="6"/>
        <item x="7"/>
        <item x="5"/>
        <item x="11"/>
        <item x="8"/>
        <item x="10"/>
        <item x="9"/>
        <item x="12"/>
        <item x="13"/>
        <item x="15"/>
        <item x="14"/>
        <item x="19"/>
        <item x="16"/>
        <item x="20"/>
        <item x="17"/>
        <item x="22"/>
        <item x="23"/>
        <item x="18"/>
        <item x="21"/>
        <item x="32"/>
        <item x="25"/>
        <item x="24"/>
        <item x="26"/>
        <item x="30"/>
        <item x="31"/>
        <item x="27"/>
        <item x="29"/>
        <item x="28"/>
      </items>
    </pivotField>
    <pivotField compact="0" outline="0" subtotalTop="0" showAll="0" defaultSubtotal="0">
      <items count="33">
        <item x="24"/>
        <item x="25"/>
        <item x="3"/>
        <item x="14"/>
        <item x="15"/>
        <item x="8"/>
        <item x="0"/>
        <item x="1"/>
        <item x="26"/>
        <item x="27"/>
        <item x="16"/>
        <item x="4"/>
        <item x="28"/>
        <item x="29"/>
        <item x="30"/>
        <item x="31"/>
        <item x="5"/>
        <item x="6"/>
        <item x="22"/>
        <item x="17"/>
        <item x="23"/>
        <item x="9"/>
        <item x="10"/>
        <item x="2"/>
        <item x="18"/>
        <item x="11"/>
        <item x="32"/>
        <item x="19"/>
        <item x="20"/>
        <item x="21"/>
        <item x="7"/>
        <item x="12"/>
        <item x="13"/>
      </items>
    </pivotField>
    <pivotField axis="axisRow" compact="0" outline="0" subtotalTop="0" showAll="0" defaultSubtotal="0">
      <items count="76">
        <item x="5"/>
        <item x="6"/>
        <item x="0"/>
        <item x="1"/>
        <item x="2"/>
        <item x="3"/>
        <item x="4"/>
        <item x="8"/>
        <item x="10"/>
        <item x="11"/>
        <item x="12"/>
        <item x="9"/>
        <item x="14"/>
        <item x="15"/>
        <item x="17"/>
        <item x="18"/>
        <item x="13"/>
        <item x="29"/>
        <item x="30"/>
        <item x="31"/>
        <item x="32"/>
        <item x="33"/>
        <item x="19"/>
        <item x="20"/>
        <item x="21"/>
        <item x="22"/>
        <item x="23"/>
        <item x="28"/>
        <item x="25"/>
        <item x="26"/>
        <item x="27"/>
        <item x="34"/>
        <item x="35"/>
        <item x="36"/>
        <item x="40"/>
        <item x="41"/>
        <item x="42"/>
        <item x="37"/>
        <item x="50"/>
        <item x="51"/>
        <item x="44"/>
        <item x="45"/>
        <item x="46"/>
        <item x="52"/>
        <item x="53"/>
        <item x="47"/>
        <item x="56"/>
        <item x="57"/>
        <item x="58"/>
        <item x="59"/>
        <item x="60"/>
        <item x="61"/>
        <item x="62"/>
        <item x="54"/>
        <item x="55"/>
        <item x="73"/>
        <item x="74"/>
        <item x="75"/>
        <item x="70"/>
        <item x="64"/>
        <item x="66"/>
        <item x="65"/>
        <item x="71"/>
        <item x="72"/>
        <item x="67"/>
        <item x="69"/>
        <item x="68"/>
        <item x="16"/>
        <item x="38"/>
        <item x="48"/>
        <item x="7"/>
        <item x="63"/>
        <item x="24"/>
        <item x="43"/>
        <item x="39"/>
        <item x="49"/>
      </items>
    </pivotField>
    <pivotField compact="0" outline="0" subtotalTop="0" showAll="0" defaultSubtotal="0">
      <items count="76">
        <item x="18"/>
        <item x="54"/>
        <item x="52"/>
        <item x="67"/>
        <item x="38"/>
        <item x="37"/>
        <item x="23"/>
        <item x="15"/>
        <item x="26"/>
        <item x="11"/>
        <item x="9"/>
        <item x="66"/>
        <item x="41"/>
        <item x="4"/>
        <item x="49"/>
        <item x="45"/>
        <item x="62"/>
        <item x="63"/>
        <item x="10"/>
        <item x="33"/>
        <item x="12"/>
        <item x="60"/>
        <item x="50"/>
        <item x="42"/>
        <item x="58"/>
        <item x="59"/>
        <item x="27"/>
        <item x="40"/>
        <item x="6"/>
        <item x="69"/>
        <item x="34"/>
        <item x="31"/>
        <item x="44"/>
        <item x="7"/>
        <item x="13"/>
        <item x="22"/>
        <item x="14"/>
        <item x="43"/>
        <item x="21"/>
        <item x="71"/>
        <item x="65"/>
        <item x="64"/>
        <item x="72"/>
        <item x="25"/>
        <item x="39"/>
        <item x="20"/>
        <item x="16"/>
        <item x="24"/>
        <item x="1"/>
        <item x="3"/>
        <item x="47"/>
        <item x="48"/>
        <item x="2"/>
        <item x="73"/>
        <item x="68"/>
        <item x="75"/>
        <item x="29"/>
        <item x="30"/>
        <item x="5"/>
        <item x="57"/>
        <item x="36"/>
        <item x="56"/>
        <item x="46"/>
        <item x="8"/>
        <item x="51"/>
        <item x="0"/>
        <item x="61"/>
        <item x="32"/>
        <item x="35"/>
        <item x="28"/>
        <item x="17"/>
        <item x="19"/>
        <item x="53"/>
        <item x="55"/>
        <item x="70"/>
        <item x="74"/>
      </items>
    </pivotField>
    <pivotField dataField="1" compact="0" numFmtId="3" outline="0" subtotalTop="0" multipleItemSelectionAllowed="1"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dataField="1" compact="0" numFmtId="9" outline="0" subtotalTop="0" multipleItemSelectionAllowed="1" showAll="0" defaultSubtotal="0"/>
    <pivotField compact="0" outline="0" subtotalTop="0" showAll="0" defaultSubtotal="0">
      <items count="2">
        <item x="1"/>
        <item x="0"/>
      </items>
    </pivotField>
  </pivotFields>
  <rowFields count="4">
    <field x="1"/>
    <field x="3"/>
    <field x="5"/>
    <field x="0"/>
  </rowFields>
  <rowItems count="77">
    <i>
      <x/>
      <x/>
      <x/>
      <x v="21"/>
    </i>
    <i r="2">
      <x v="1"/>
      <x v="21"/>
    </i>
    <i r="2">
      <x v="70"/>
      <x v="8"/>
    </i>
    <i r="1">
      <x v="1"/>
      <x v="2"/>
      <x v="5"/>
    </i>
    <i r="2">
      <x v="3"/>
      <x v="5"/>
    </i>
    <i r="2">
      <x v="4"/>
      <x v="1"/>
    </i>
    <i r="2">
      <x v="5"/>
      <x v="6"/>
    </i>
    <i r="2">
      <x v="6"/>
      <x v="8"/>
    </i>
    <i r="1">
      <x v="2"/>
      <x v="7"/>
      <x v="8"/>
    </i>
    <i>
      <x v="1"/>
      <x v="3"/>
      <x v="8"/>
      <x v="4"/>
    </i>
    <i r="2">
      <x v="9"/>
      <x v="4"/>
    </i>
    <i r="2">
      <x v="10"/>
      <x v="4"/>
    </i>
    <i r="1">
      <x v="4"/>
      <x v="11"/>
      <x v="7"/>
    </i>
    <i r="1">
      <x v="5"/>
      <x v="12"/>
      <x v="10"/>
    </i>
    <i r="2">
      <x v="13"/>
      <x v="10"/>
    </i>
    <i r="2">
      <x v="67"/>
      <x v="7"/>
    </i>
    <i r="1">
      <x v="6"/>
      <x v="14"/>
      <x v="8"/>
    </i>
    <i r="2">
      <x v="15"/>
      <x v="8"/>
    </i>
    <i r="1">
      <x v="7"/>
      <x v="16"/>
      <x v="6"/>
    </i>
    <i>
      <x v="2"/>
      <x v="8"/>
      <x v="17"/>
      <x/>
    </i>
    <i r="2">
      <x v="18"/>
      <x/>
    </i>
    <i r="2">
      <x v="19"/>
      <x/>
    </i>
    <i r="2">
      <x v="20"/>
      <x v="1"/>
    </i>
    <i r="2">
      <x v="21"/>
      <x/>
    </i>
    <i r="1">
      <x v="9"/>
      <x v="22"/>
      <x v="5"/>
    </i>
    <i r="2">
      <x v="23"/>
      <x v="1"/>
    </i>
    <i r="2">
      <x v="24"/>
      <x v="1"/>
    </i>
    <i r="2">
      <x v="25"/>
      <x v="2"/>
    </i>
    <i r="2">
      <x v="26"/>
      <x v="3"/>
    </i>
    <i r="2">
      <x v="72"/>
      <x v="7"/>
    </i>
    <i r="1">
      <x v="10"/>
      <x v="27"/>
      <x v="2"/>
    </i>
    <i r="1">
      <x v="11"/>
      <x v="28"/>
      <x v="3"/>
    </i>
    <i r="2">
      <x v="29"/>
      <x v="24"/>
    </i>
    <i r="2">
      <x v="30"/>
      <x v="16"/>
    </i>
    <i>
      <x v="3"/>
      <x v="12"/>
      <x v="31"/>
      <x v="8"/>
    </i>
    <i r="1">
      <x v="13"/>
      <x v="32"/>
      <x v="15"/>
    </i>
    <i r="2">
      <x v="33"/>
      <x v="4"/>
    </i>
    <i>
      <x v="4"/>
      <x v="14"/>
      <x v="34"/>
      <x v="14"/>
    </i>
    <i r="2">
      <x v="35"/>
      <x v="19"/>
    </i>
    <i r="2">
      <x v="36"/>
      <x v="19"/>
    </i>
    <i r="2">
      <x v="73"/>
      <x v="7"/>
    </i>
    <i r="1">
      <x v="15"/>
      <x v="37"/>
      <x v="1"/>
    </i>
    <i r="2">
      <x v="68"/>
      <x v="7"/>
    </i>
    <i r="2">
      <x v="74"/>
      <x v="1"/>
    </i>
    <i>
      <x v="5"/>
      <x v="16"/>
      <x v="38"/>
      <x v="5"/>
    </i>
    <i r="2">
      <x v="39"/>
      <x v="5"/>
    </i>
    <i r="1">
      <x v="17"/>
      <x v="40"/>
      <x v="5"/>
    </i>
    <i r="2">
      <x v="41"/>
      <x v="5"/>
    </i>
    <i r="2">
      <x v="42"/>
      <x v="1"/>
    </i>
    <i r="1">
      <x v="18"/>
      <x v="43"/>
      <x v="5"/>
    </i>
    <i r="2">
      <x v="44"/>
      <x v="5"/>
    </i>
    <i r="1">
      <x v="19"/>
      <x v="45"/>
      <x v="19"/>
    </i>
    <i r="1">
      <x v="22"/>
      <x v="69"/>
      <x v="7"/>
    </i>
    <i r="2">
      <x v="75"/>
      <x v="1"/>
    </i>
    <i>
      <x v="6"/>
      <x v="20"/>
      <x v="46"/>
      <x v="17"/>
    </i>
    <i r="2">
      <x v="47"/>
      <x v="17"/>
    </i>
    <i r="2">
      <x v="48"/>
      <x v="18"/>
    </i>
    <i r="2">
      <x v="49"/>
      <x v="18"/>
    </i>
    <i r="1">
      <x v="21"/>
      <x v="50"/>
      <x v="5"/>
    </i>
    <i r="2">
      <x v="51"/>
      <x v="5"/>
    </i>
    <i r="2">
      <x v="52"/>
      <x v="8"/>
    </i>
    <i r="2">
      <x v="71"/>
      <x v="8"/>
    </i>
    <i r="1">
      <x v="23"/>
      <x v="53"/>
      <x/>
    </i>
    <i r="2">
      <x v="54"/>
      <x v="19"/>
    </i>
    <i>
      <x v="7"/>
      <x v="24"/>
      <x v="55"/>
      <x v="12"/>
    </i>
    <i r="2">
      <x v="56"/>
      <x v="20"/>
    </i>
    <i r="2">
      <x v="57"/>
      <x v="23"/>
    </i>
    <i r="1">
      <x v="25"/>
      <x v="61"/>
      <x v="20"/>
    </i>
    <i r="1">
      <x v="26"/>
      <x v="59"/>
      <x v="20"/>
    </i>
    <i r="1">
      <x v="27"/>
      <x v="60"/>
      <x v="22"/>
    </i>
    <i r="1">
      <x v="28"/>
      <x v="58"/>
      <x v="20"/>
    </i>
    <i r="1">
      <x v="29"/>
      <x v="62"/>
      <x v="13"/>
    </i>
    <i r="2">
      <x v="63"/>
      <x v="13"/>
    </i>
    <i r="1">
      <x v="30"/>
      <x v="64"/>
      <x v="9"/>
    </i>
    <i r="1">
      <x v="31"/>
      <x v="65"/>
      <x v="11"/>
    </i>
    <i r="1">
      <x v="32"/>
      <x v="66"/>
      <x v="21"/>
    </i>
    <i t="grand">
      <x/>
    </i>
  </rowItems>
  <colFields count="1">
    <field x="-2"/>
  </colFields>
  <colItems count="3">
    <i>
      <x/>
    </i>
    <i i="1">
      <x v="1"/>
    </i>
    <i i="2">
      <x v="2"/>
    </i>
  </colItems>
  <dataFields count="3">
    <dataField name="Meta_19" fld="7" baseField="13" baseItem="0" numFmtId="3"/>
    <dataField name="Avan_19" fld="9" baseField="13" baseItem="0" numFmtId="3"/>
    <dataField name="% Avance" fld="12" subtotal="average" baseField="13" baseItem="0" numFmtId="10"/>
  </dataFields>
  <formats count="32">
    <format dxfId="32">
      <pivotArea outline="0" fieldPosition="0">
        <references count="1">
          <reference field="4294967294" count="1">
            <x v="2"/>
          </reference>
        </references>
      </pivotArea>
    </format>
    <format dxfId="31">
      <pivotArea outline="0" fieldPosition="0">
        <references count="1">
          <reference field="4294967294" count="1">
            <x v="0"/>
          </reference>
        </references>
      </pivotArea>
    </format>
    <format dxfId="30">
      <pivotArea outline="0" fieldPosition="0">
        <references count="1">
          <reference field="4294967294" count="1">
            <x v="1"/>
          </reference>
        </references>
      </pivotArea>
    </format>
    <format dxfId="29">
      <pivotArea field="13" type="button" dataOnly="0" labelOnly="1" outline="0"/>
    </format>
    <format dxfId="28">
      <pivotArea dataOnly="0" labelOnly="1" outline="0" fieldPosition="0">
        <references count="1">
          <reference field="0" count="1" defaultSubtotal="1">
            <x v="0"/>
          </reference>
        </references>
      </pivotArea>
    </format>
    <format dxfId="27">
      <pivotArea dataOnly="0" labelOnly="1" outline="0" fieldPosition="0">
        <references count="1">
          <reference field="0" count="1" defaultSubtotal="1">
            <x v="1"/>
          </reference>
        </references>
      </pivotArea>
    </format>
    <format dxfId="26">
      <pivotArea dataOnly="0" labelOnly="1" outline="0" fieldPosition="0">
        <references count="1">
          <reference field="0" count="1" defaultSubtotal="1">
            <x v="2"/>
          </reference>
        </references>
      </pivotArea>
    </format>
    <format dxfId="25">
      <pivotArea dataOnly="0" labelOnly="1" outline="0" fieldPosition="0">
        <references count="1">
          <reference field="0" count="1" defaultSubtotal="1">
            <x v="3"/>
          </reference>
        </references>
      </pivotArea>
    </format>
    <format dxfId="24">
      <pivotArea dataOnly="0" labelOnly="1" outline="0" fieldPosition="0">
        <references count="1">
          <reference field="0" count="1" defaultSubtotal="1">
            <x v="4"/>
          </reference>
        </references>
      </pivotArea>
    </format>
    <format dxfId="23">
      <pivotArea dataOnly="0" labelOnly="1" outline="0" fieldPosition="0">
        <references count="1">
          <reference field="0" count="1" defaultSubtotal="1">
            <x v="5"/>
          </reference>
        </references>
      </pivotArea>
    </format>
    <format dxfId="22">
      <pivotArea dataOnly="0" labelOnly="1" outline="0" fieldPosition="0">
        <references count="1">
          <reference field="0" count="1" defaultSubtotal="1">
            <x v="6"/>
          </reference>
        </references>
      </pivotArea>
    </format>
    <format dxfId="21">
      <pivotArea dataOnly="0" labelOnly="1" outline="0" fieldPosition="0">
        <references count="1">
          <reference field="0" count="1" defaultSubtotal="1">
            <x v="7"/>
          </reference>
        </references>
      </pivotArea>
    </format>
    <format dxfId="20">
      <pivotArea dataOnly="0" labelOnly="1" outline="0" fieldPosition="0">
        <references count="1">
          <reference field="0" count="1" defaultSubtotal="1">
            <x v="8"/>
          </reference>
        </references>
      </pivotArea>
    </format>
    <format dxfId="19">
      <pivotArea dataOnly="0" labelOnly="1" outline="0" fieldPosition="0">
        <references count="1">
          <reference field="0" count="1" defaultSubtotal="1">
            <x v="9"/>
          </reference>
        </references>
      </pivotArea>
    </format>
    <format dxfId="18">
      <pivotArea dataOnly="0" labelOnly="1" outline="0" fieldPosition="0">
        <references count="1">
          <reference field="0" count="1" defaultSubtotal="1">
            <x v="10"/>
          </reference>
        </references>
      </pivotArea>
    </format>
    <format dxfId="17">
      <pivotArea dataOnly="0" labelOnly="1" outline="0" fieldPosition="0">
        <references count="1">
          <reference field="0" count="1" defaultSubtotal="1">
            <x v="11"/>
          </reference>
        </references>
      </pivotArea>
    </format>
    <format dxfId="16">
      <pivotArea dataOnly="0" labelOnly="1" outline="0" fieldPosition="0">
        <references count="1">
          <reference field="0" count="1" defaultSubtotal="1">
            <x v="12"/>
          </reference>
        </references>
      </pivotArea>
    </format>
    <format dxfId="15">
      <pivotArea dataOnly="0" labelOnly="1" outline="0" fieldPosition="0">
        <references count="1">
          <reference field="0" count="1" defaultSubtotal="1">
            <x v="13"/>
          </reference>
        </references>
      </pivotArea>
    </format>
    <format dxfId="14">
      <pivotArea dataOnly="0" labelOnly="1" outline="0" fieldPosition="0">
        <references count="1">
          <reference field="0" count="1" defaultSubtotal="1">
            <x v="14"/>
          </reference>
        </references>
      </pivotArea>
    </format>
    <format dxfId="13">
      <pivotArea dataOnly="0" labelOnly="1" outline="0" fieldPosition="0">
        <references count="1">
          <reference field="0" count="1" defaultSubtotal="1">
            <x v="15"/>
          </reference>
        </references>
      </pivotArea>
    </format>
    <format dxfId="12">
      <pivotArea dataOnly="0" labelOnly="1" outline="0" fieldPosition="0">
        <references count="1">
          <reference field="0" count="1" defaultSubtotal="1">
            <x v="16"/>
          </reference>
        </references>
      </pivotArea>
    </format>
    <format dxfId="11">
      <pivotArea dataOnly="0" labelOnly="1" outline="0" fieldPosition="0">
        <references count="1">
          <reference field="0" count="1" defaultSubtotal="1">
            <x v="17"/>
          </reference>
        </references>
      </pivotArea>
    </format>
    <format dxfId="10">
      <pivotArea dataOnly="0" labelOnly="1" outline="0" fieldPosition="0">
        <references count="1">
          <reference field="0" count="1" defaultSubtotal="1">
            <x v="18"/>
          </reference>
        </references>
      </pivotArea>
    </format>
    <format dxfId="9">
      <pivotArea dataOnly="0" labelOnly="1" outline="0" fieldPosition="0">
        <references count="1">
          <reference field="0" count="1" defaultSubtotal="1">
            <x v="19"/>
          </reference>
        </references>
      </pivotArea>
    </format>
    <format dxfId="8">
      <pivotArea dataOnly="0" labelOnly="1" outline="0" fieldPosition="0">
        <references count="1">
          <reference field="0" count="1" defaultSubtotal="1">
            <x v="20"/>
          </reference>
        </references>
      </pivotArea>
    </format>
    <format dxfId="7">
      <pivotArea dataOnly="0" labelOnly="1" outline="0" fieldPosition="0">
        <references count="1">
          <reference field="0" count="1" defaultSubtotal="1">
            <x v="21"/>
          </reference>
        </references>
      </pivotArea>
    </format>
    <format dxfId="6">
      <pivotArea dataOnly="0" labelOnly="1" outline="0" fieldPosition="0">
        <references count="1">
          <reference field="0" count="1" defaultSubtotal="1">
            <x v="22"/>
          </reference>
        </references>
      </pivotArea>
    </format>
    <format dxfId="5">
      <pivotArea dataOnly="0" labelOnly="1" outline="0" fieldPosition="0">
        <references count="1">
          <reference field="0" count="1" defaultSubtotal="1">
            <x v="23"/>
          </reference>
        </references>
      </pivotArea>
    </format>
    <format dxfId="4">
      <pivotArea dataOnly="0" labelOnly="1" outline="0" fieldPosition="0">
        <references count="1">
          <reference field="0" count="1" defaultSubtotal="1">
            <x v="24"/>
          </reference>
        </references>
      </pivotArea>
    </format>
    <format dxfId="3">
      <pivotArea dataOnly="0" labelOnly="1" grandRow="1" outline="0" fieldPosition="0"/>
    </format>
    <format dxfId="2">
      <pivotArea outline="0" collapsedLevelsAreSubtotals="1" fieldPosition="0"/>
    </format>
    <format dxfId="1">
      <pivotArea dataOnly="0" labelOnly="1" outline="0" fieldPosition="0">
        <references count="1">
          <reference field="4294967294" count="3">
            <x v="0"/>
            <x v="1"/>
            <x v="2"/>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ronos MCSIG PPP" connectionId="1" xr16:uid="{5E430064-BC03-4D01-9F06-345D587DB836}" autoFormatId="16" applyNumberFormats="0" applyBorderFormats="0" applyFontFormats="0" applyPatternFormats="0" applyAlignmentFormats="0" applyWidthHeightFormats="0">
  <queryTableRefresh nextId="81" unboundColumnsRight="2">
    <queryTableFields count="14">
      <queryTableField id="3" name="DEP_NOMBRE" tableColumnId="3"/>
      <queryTableField id="67" name="OBJ_ID" tableColumnId="1"/>
      <queryTableField id="68" name="OBJ_DESCRIPCION" tableColumnId="2"/>
      <queryTableField id="69" name="EST_ID" tableColumnId="4"/>
      <queryTableField id="70" name="EST_DESCRIPCION" tableColumnId="5"/>
      <queryTableField id="71" name="SIN_ID" tableColumnId="6"/>
      <queryTableField id="72" name="SIN_NOMBRE" tableColumnId="7"/>
      <queryTableField id="73" name="SIP_CANTIDAD" tableColumnId="8"/>
      <queryTableField id="74" name="SIU_NUMBRE" tableColumnId="9"/>
      <queryTableField id="75" name="SIA_CANTIDAD" tableColumnId="10"/>
      <queryTableField id="76" name="SIA_OBSERVACIONES" tableColumnId="11"/>
      <queryTableField id="77" name="SIA_FECHA" tableColumnId="12"/>
      <queryTableField id="78" dataBound="0" tableColumnId="13"/>
      <queryTableField id="79" dataBound="0" tableColumnId="14"/>
    </queryTableFields>
    <queryTableDeletedFields count="7">
      <deletedField name="Actividad"/>
      <deletedField name="CONTEO"/>
      <deletedField name="ValorPorZona"/>
      <deletedField name="Departamemto"/>
      <deletedField name="Municipio"/>
      <deletedField name="FAE_FECHA_EPE"/>
      <deletedField name="DEP_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AF2B64-2368-481B-9392-7B9D2E2A7E6E}" name="Tabla_kronos_MCSIG_PEI" displayName="Tabla_kronos_MCSIG_PEI" ref="A1:N78" tableType="queryTable" totalsRowCount="1" headerRowDxfId="46">
  <autoFilter ref="A1:N77" xr:uid="{54B021D3-9B9A-459E-BC6D-827D97B378CE}"/>
  <tableColumns count="14">
    <tableColumn id="3" xr3:uid="{E7B5A421-8ED8-4102-ADFF-610671FB3D43}" uniqueName="3" name="DEP_NOMBRE" queryTableFieldId="3"/>
    <tableColumn id="1" xr3:uid="{C471FFCA-41F4-4255-BB25-DCA59E0F3957}" uniqueName="1" name="OBJ_ID" queryTableFieldId="67" dataDxfId="45" totalsRowDxfId="44"/>
    <tableColumn id="2" xr3:uid="{C93A7898-037C-4AC5-94D8-F0FC0299BEF5}" uniqueName="2" name="OBJ_DESCRIPCION" queryTableFieldId="68"/>
    <tableColumn id="4" xr3:uid="{C6B57D85-ADF0-4231-9497-AABBF8C56348}" uniqueName="4" name="EST_ID" queryTableFieldId="69" dataDxfId="43"/>
    <tableColumn id="5" xr3:uid="{685B3C29-3BD7-4A97-890C-89D2A54C05D4}" uniqueName="5" name="EST_DESCRIPCION" queryTableFieldId="70"/>
    <tableColumn id="6" xr3:uid="{65AE44FA-B6C0-429F-9D92-C54FC36BA582}" uniqueName="6" name="SIN_ID" queryTableFieldId="71" dataDxfId="42"/>
    <tableColumn id="7" xr3:uid="{720823D9-FFF5-435C-959F-27906350154A}" uniqueName="7" name="SIN_NOMBRE" totalsRowFunction="count" queryTableFieldId="72" totalsRowDxfId="41"/>
    <tableColumn id="8" xr3:uid="{0D2349AF-D84F-442D-B76F-4C75452E9DB2}" uniqueName="8" name="SIP_CANTIDAD" queryTableFieldId="73" dataDxfId="40"/>
    <tableColumn id="9" xr3:uid="{C47F9454-0D4C-4B14-A456-E7BD1C9881F8}" uniqueName="9" name="SIU_NUMBRE" queryTableFieldId="74"/>
    <tableColumn id="10" xr3:uid="{2DCEB573-BAE9-4F25-B753-8788379182A6}" uniqueName="10" name="SIA_CANTIDAD" totalsRowFunction="count" queryTableFieldId="75" dataDxfId="39" totalsRowDxfId="38"/>
    <tableColumn id="11" xr3:uid="{B7ACD2CE-1D68-4034-A146-FC00773E1F6B}" uniqueName="11" name="SIA_OBSERVACIONES" queryTableFieldId="76"/>
    <tableColumn id="12" xr3:uid="{0F0AFBD9-A24C-433C-A8AB-B7EF15C61120}" uniqueName="12" name="SIA_FECHA" queryTableFieldId="77" dataDxfId="37"/>
    <tableColumn id="13" xr3:uid="{61E3E310-7E37-4FE3-B100-0F18F6BCF194}" uniqueName="13" name="% Avance TOTAL" queryTableFieldId="78" dataDxfId="36" totalsRowDxfId="35" dataCellStyle="Porcentaje">
      <calculatedColumnFormula>IFERROR(Tabla_kronos_MCSIG_PEI[[#This Row],[SIA_CANTIDAD]]/Tabla_kronos_MCSIG_PEI[[#This Row],[SIP_CANTIDAD]],"Meta sin Valor")</calculatedColumnFormula>
    </tableColumn>
    <tableColumn id="14" xr3:uid="{26BD7257-3971-4306-A75A-4DDC05F1C005}" uniqueName="14" name="PND" totalsRowFunction="custom" queryTableFieldId="79" dataDxfId="34" totalsRowDxfId="33">
      <calculatedColumnFormula>IFERROR(IF(VLOOKUP(Tabla_kronos_MCSIG_PEI[[#This Row],[SIN_ID]],#REF!,1,0)&gt;0,"X","-"),"-")</calculatedColumnFormula>
      <totalsRowFormula>COUNTIF(Tabla_kronos_MCSIG_PEI[PND],"X")</totalsRow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58E9-4AC6-4D0C-AA7F-DAAC9D0FB39F}">
  <sheetPr>
    <tabColor rgb="FF002060"/>
  </sheetPr>
  <dimension ref="A1:R79"/>
  <sheetViews>
    <sheetView workbookViewId="0">
      <pane ySplit="1" topLeftCell="A2" activePane="bottomLeft" state="frozen"/>
      <selection pane="bottomLeft"/>
    </sheetView>
  </sheetViews>
  <sheetFormatPr baseColWidth="10" defaultRowHeight="14.4" x14ac:dyDescent="0.3"/>
  <cols>
    <col min="1" max="1" width="18" bestFit="1" customWidth="1"/>
    <col min="2" max="2" width="11.6640625" bestFit="1" customWidth="1"/>
    <col min="3" max="3" width="21.88671875" bestFit="1" customWidth="1"/>
    <col min="4" max="4" width="11.44140625" bestFit="1" customWidth="1"/>
    <col min="5" max="5" width="21.5546875" bestFit="1" customWidth="1"/>
    <col min="6" max="6" width="11.44140625" bestFit="1" customWidth="1"/>
    <col min="7" max="7" width="17.5546875" bestFit="1" customWidth="1"/>
    <col min="8" max="8" width="18.5546875" bestFit="1" customWidth="1"/>
    <col min="9" max="9" width="17.5546875" bestFit="1" customWidth="1"/>
    <col min="10" max="10" width="18.6640625" bestFit="1" customWidth="1"/>
    <col min="11" max="11" width="24.44140625" bestFit="1" customWidth="1"/>
    <col min="12" max="12" width="15.109375" bestFit="1" customWidth="1"/>
    <col min="13" max="13" width="20" bestFit="1" customWidth="1"/>
    <col min="14" max="14" width="9.44140625" bestFit="1" customWidth="1"/>
    <col min="15" max="15" width="9.44140625" style="1" bestFit="1" customWidth="1"/>
    <col min="17" max="17" width="17" bestFit="1" customWidth="1"/>
    <col min="18" max="19" width="15.6640625" bestFit="1" customWidth="1"/>
  </cols>
  <sheetData>
    <row r="1" spans="1:18" x14ac:dyDescent="0.3">
      <c r="A1" s="1" t="s">
        <v>107</v>
      </c>
      <c r="B1" s="1" t="s">
        <v>108</v>
      </c>
      <c r="C1" s="1" t="s">
        <v>109</v>
      </c>
      <c r="D1" s="1" t="s">
        <v>110</v>
      </c>
      <c r="E1" s="1" t="s">
        <v>111</v>
      </c>
      <c r="F1" s="1" t="s">
        <v>112</v>
      </c>
      <c r="G1" s="1" t="s">
        <v>113</v>
      </c>
      <c r="H1" s="3" t="s">
        <v>114</v>
      </c>
      <c r="I1" s="1" t="s">
        <v>115</v>
      </c>
      <c r="J1" s="3" t="s">
        <v>116</v>
      </c>
      <c r="K1" s="1" t="s">
        <v>117</v>
      </c>
      <c r="L1" s="1" t="s">
        <v>118</v>
      </c>
      <c r="M1" s="7" t="s">
        <v>106</v>
      </c>
      <c r="N1" s="9" t="s">
        <v>105</v>
      </c>
      <c r="O1"/>
      <c r="Q1" s="4" t="s">
        <v>119</v>
      </c>
      <c r="R1" s="5">
        <v>43861.755017592594</v>
      </c>
    </row>
    <row r="2" spans="1:18" x14ac:dyDescent="0.3">
      <c r="A2" t="s">
        <v>5</v>
      </c>
      <c r="B2" s="1">
        <v>1</v>
      </c>
      <c r="C2" t="s">
        <v>76</v>
      </c>
      <c r="D2" s="1">
        <v>32</v>
      </c>
      <c r="E2" t="s">
        <v>77</v>
      </c>
      <c r="F2" s="1">
        <v>223</v>
      </c>
      <c r="G2" t="s">
        <v>120</v>
      </c>
      <c r="H2" s="3">
        <v>0</v>
      </c>
      <c r="I2" t="s">
        <v>102</v>
      </c>
      <c r="J2" s="3">
        <v>0</v>
      </c>
      <c r="K2" t="s">
        <v>171</v>
      </c>
      <c r="L2" s="6">
        <v>43830.64947916667</v>
      </c>
      <c r="M2" s="8" t="str">
        <f>IFERROR(Tabla_kronos_MCSIG_PEI[[#This Row],[SIA_CANTIDAD]]/Tabla_kronos_MCSIG_PEI[[#This Row],[SIP_CANTIDAD]],"Meta sin Valor")</f>
        <v>Meta sin Valor</v>
      </c>
      <c r="N2" s="1" t="str">
        <f>IFERROR(IF(VLOOKUP(Tabla_kronos_MCSIG_PEI[[#This Row],[SIN_ID]],#REF!,1,0)&gt;0,"X","-"),"-")</f>
        <v>-</v>
      </c>
      <c r="O2"/>
      <c r="Q2" s="12">
        <f ca="1">NOW()</f>
        <v>44426.747416550927</v>
      </c>
    </row>
    <row r="3" spans="1:18" x14ac:dyDescent="0.3">
      <c r="A3" t="s">
        <v>5</v>
      </c>
      <c r="B3" s="1">
        <v>1</v>
      </c>
      <c r="C3" t="s">
        <v>76</v>
      </c>
      <c r="D3" s="1">
        <v>32</v>
      </c>
      <c r="E3" t="s">
        <v>77</v>
      </c>
      <c r="F3" s="1">
        <v>224</v>
      </c>
      <c r="G3" t="s">
        <v>121</v>
      </c>
      <c r="H3" s="3">
        <v>0</v>
      </c>
      <c r="I3" t="s">
        <v>102</v>
      </c>
      <c r="J3" s="3">
        <v>0</v>
      </c>
      <c r="K3" t="s">
        <v>172</v>
      </c>
      <c r="L3" s="6">
        <v>43830.65042824074</v>
      </c>
      <c r="M3" s="8" t="str">
        <f>IFERROR(Tabla_kronos_MCSIG_PEI[[#This Row],[SIA_CANTIDAD]]/Tabla_kronos_MCSIG_PEI[[#This Row],[SIP_CANTIDAD]],"Meta sin Valor")</f>
        <v>Meta sin Valor</v>
      </c>
      <c r="N3" s="1" t="str">
        <f>IFERROR(IF(VLOOKUP(Tabla_kronos_MCSIG_PEI[[#This Row],[SIN_ID]],#REF!,1,0)&gt;0,"X","-"),"-")</f>
        <v>-</v>
      </c>
      <c r="O3"/>
    </row>
    <row r="4" spans="1:18" x14ac:dyDescent="0.3">
      <c r="A4" t="s">
        <v>6</v>
      </c>
      <c r="B4" s="1">
        <v>1</v>
      </c>
      <c r="C4" t="s">
        <v>76</v>
      </c>
      <c r="D4" s="1">
        <v>32</v>
      </c>
      <c r="E4" t="s">
        <v>77</v>
      </c>
      <c r="F4" s="1">
        <v>225</v>
      </c>
      <c r="G4" t="s">
        <v>122</v>
      </c>
      <c r="H4" s="3">
        <v>0</v>
      </c>
      <c r="I4" t="s">
        <v>102</v>
      </c>
      <c r="J4" s="3">
        <v>0</v>
      </c>
      <c r="K4" t="s">
        <v>123</v>
      </c>
      <c r="L4" s="6">
        <v>43738.502962962964</v>
      </c>
      <c r="M4" s="8" t="str">
        <f>IFERROR(Tabla_kronos_MCSIG_PEI[[#This Row],[SIA_CANTIDAD]]/Tabla_kronos_MCSIG_PEI[[#This Row],[SIP_CANTIDAD]],"Meta sin Valor")</f>
        <v>Meta sin Valor</v>
      </c>
      <c r="N4" s="1" t="str">
        <f>IFERROR(IF(VLOOKUP(Tabla_kronos_MCSIG_PEI[[#This Row],[SIN_ID]],#REF!,1,0)&gt;0,"X","-"),"-")</f>
        <v>-</v>
      </c>
      <c r="O4"/>
    </row>
    <row r="5" spans="1:18" x14ac:dyDescent="0.3">
      <c r="A5" t="s">
        <v>124</v>
      </c>
      <c r="B5" s="1">
        <v>1</v>
      </c>
      <c r="C5" t="s">
        <v>76</v>
      </c>
      <c r="D5" s="1">
        <v>32</v>
      </c>
      <c r="E5" t="s">
        <v>77</v>
      </c>
      <c r="F5" s="1">
        <v>226</v>
      </c>
      <c r="G5" t="s">
        <v>78</v>
      </c>
      <c r="H5" s="3">
        <v>25</v>
      </c>
      <c r="I5" t="s">
        <v>102</v>
      </c>
      <c r="J5" s="3">
        <v>35</v>
      </c>
      <c r="K5" t="s">
        <v>125</v>
      </c>
      <c r="L5" s="6">
        <v>43738.752824074072</v>
      </c>
      <c r="M5" s="8">
        <f>IFERROR(Tabla_kronos_MCSIG_PEI[[#This Row],[SIA_CANTIDAD]]/Tabla_kronos_MCSIG_PEI[[#This Row],[SIP_CANTIDAD]],"Meta sin Valor")</f>
        <v>1.4</v>
      </c>
      <c r="N5" s="1" t="str">
        <f>IFERROR(IF(VLOOKUP(Tabla_kronos_MCSIG_PEI[[#This Row],[SIN_ID]],#REF!,1,0)&gt;0,"X","-"),"-")</f>
        <v>-</v>
      </c>
      <c r="O5"/>
    </row>
    <row r="6" spans="1:18" x14ac:dyDescent="0.3">
      <c r="A6" t="s">
        <v>3</v>
      </c>
      <c r="B6" s="1">
        <v>1</v>
      </c>
      <c r="C6" t="s">
        <v>76</v>
      </c>
      <c r="D6" s="1">
        <v>32</v>
      </c>
      <c r="E6" t="s">
        <v>77</v>
      </c>
      <c r="F6" s="1">
        <v>227</v>
      </c>
      <c r="G6" t="s">
        <v>126</v>
      </c>
      <c r="H6" s="3">
        <v>1</v>
      </c>
      <c r="I6" t="s">
        <v>102</v>
      </c>
      <c r="J6" s="3">
        <v>1</v>
      </c>
      <c r="K6" t="s">
        <v>194</v>
      </c>
      <c r="L6" s="6">
        <v>43830.64335648148</v>
      </c>
      <c r="M6" s="8">
        <f>IFERROR(Tabla_kronos_MCSIG_PEI[[#This Row],[SIA_CANTIDAD]]/Tabla_kronos_MCSIG_PEI[[#This Row],[SIP_CANTIDAD]],"Meta sin Valor")</f>
        <v>1</v>
      </c>
      <c r="N6" s="1" t="str">
        <f>IFERROR(IF(VLOOKUP(Tabla_kronos_MCSIG_PEI[[#This Row],[SIN_ID]],#REF!,1,0)&gt;0,"X","-"),"-")</f>
        <v>-</v>
      </c>
      <c r="O6"/>
    </row>
    <row r="7" spans="1:18" x14ac:dyDescent="0.3">
      <c r="A7" t="s">
        <v>1</v>
      </c>
      <c r="B7" s="1">
        <v>1</v>
      </c>
      <c r="C7" t="s">
        <v>76</v>
      </c>
      <c r="D7" s="1">
        <v>31</v>
      </c>
      <c r="E7" t="s">
        <v>0</v>
      </c>
      <c r="F7" s="1">
        <v>221</v>
      </c>
      <c r="G7" t="s">
        <v>127</v>
      </c>
      <c r="H7" s="3">
        <v>0</v>
      </c>
      <c r="I7" t="s">
        <v>102</v>
      </c>
      <c r="J7" s="3">
        <v>0</v>
      </c>
      <c r="K7" t="s">
        <v>173</v>
      </c>
      <c r="L7" s="6">
        <v>43826.435208333336</v>
      </c>
      <c r="M7" s="8" t="str">
        <f>IFERROR(Tabla_kronos_MCSIG_PEI[[#This Row],[SIA_CANTIDAD]]/Tabla_kronos_MCSIG_PEI[[#This Row],[SIP_CANTIDAD]],"Meta sin Valor")</f>
        <v>Meta sin Valor</v>
      </c>
      <c r="N7" s="1" t="str">
        <f>IFERROR(IF(VLOOKUP(Tabla_kronos_MCSIG_PEI[[#This Row],[SIN_ID]],#REF!,1,0)&gt;0,"X","-"),"-")</f>
        <v>-</v>
      </c>
      <c r="O7"/>
    </row>
    <row r="8" spans="1:18" x14ac:dyDescent="0.3">
      <c r="A8" t="s">
        <v>1</v>
      </c>
      <c r="B8" s="1">
        <v>1</v>
      </c>
      <c r="C8" t="s">
        <v>76</v>
      </c>
      <c r="D8" s="1">
        <v>31</v>
      </c>
      <c r="E8" t="s">
        <v>0</v>
      </c>
      <c r="F8" s="1">
        <v>222</v>
      </c>
      <c r="G8" t="s">
        <v>2</v>
      </c>
      <c r="H8" s="3">
        <v>25</v>
      </c>
      <c r="I8" t="s">
        <v>102</v>
      </c>
      <c r="J8" s="3">
        <v>25</v>
      </c>
      <c r="K8" t="s">
        <v>174</v>
      </c>
      <c r="L8" s="6">
        <v>43830.441805555558</v>
      </c>
      <c r="M8" s="8">
        <f>IFERROR(Tabla_kronos_MCSIG_PEI[[#This Row],[SIA_CANTIDAD]]/Tabla_kronos_MCSIG_PEI[[#This Row],[SIP_CANTIDAD]],"Meta sin Valor")</f>
        <v>1</v>
      </c>
      <c r="N8" s="1" t="str">
        <f>IFERROR(IF(VLOOKUP(Tabla_kronos_MCSIG_PEI[[#This Row],[SIN_ID]],#REF!,1,0)&gt;0,"X","-"),"-")</f>
        <v>-</v>
      </c>
      <c r="O8"/>
    </row>
    <row r="9" spans="1:18" x14ac:dyDescent="0.3">
      <c r="A9" t="s">
        <v>3</v>
      </c>
      <c r="B9" s="1">
        <v>1</v>
      </c>
      <c r="C9" t="s">
        <v>76</v>
      </c>
      <c r="D9" s="1">
        <v>31</v>
      </c>
      <c r="E9" t="s">
        <v>0</v>
      </c>
      <c r="F9" s="1">
        <v>304</v>
      </c>
      <c r="G9" t="s">
        <v>4</v>
      </c>
      <c r="H9" s="3">
        <v>3</v>
      </c>
      <c r="I9" t="s">
        <v>102</v>
      </c>
      <c r="J9" s="3">
        <v>3</v>
      </c>
      <c r="K9" t="s">
        <v>195</v>
      </c>
      <c r="L9" s="6">
        <v>43830.641226851854</v>
      </c>
      <c r="M9" s="8">
        <f>IFERROR(Tabla_kronos_MCSIG_PEI[[#This Row],[SIA_CANTIDAD]]/Tabla_kronos_MCSIG_PEI[[#This Row],[SIP_CANTIDAD]],"Meta sin Valor")</f>
        <v>1</v>
      </c>
      <c r="N9" s="1" t="str">
        <f>IFERROR(IF(VLOOKUP(Tabla_kronos_MCSIG_PEI[[#This Row],[SIN_ID]],#REF!,1,0)&gt;0,"X","-"),"-")</f>
        <v>-</v>
      </c>
      <c r="O9"/>
    </row>
    <row r="10" spans="1:18" x14ac:dyDescent="0.3">
      <c r="A10" t="s">
        <v>3</v>
      </c>
      <c r="B10" s="1">
        <v>1</v>
      </c>
      <c r="C10" t="s">
        <v>76</v>
      </c>
      <c r="D10" s="1">
        <v>33</v>
      </c>
      <c r="E10" t="s">
        <v>7</v>
      </c>
      <c r="F10" s="1">
        <v>228</v>
      </c>
      <c r="G10" t="s">
        <v>79</v>
      </c>
      <c r="H10" s="3">
        <v>1</v>
      </c>
      <c r="I10" t="s">
        <v>102</v>
      </c>
      <c r="J10" s="3">
        <v>4</v>
      </c>
      <c r="K10" t="s">
        <v>196</v>
      </c>
      <c r="L10" s="6">
        <v>43830.643993055557</v>
      </c>
      <c r="M10" s="8">
        <f>IFERROR(Tabla_kronos_MCSIG_PEI[[#This Row],[SIA_CANTIDAD]]/Tabla_kronos_MCSIG_PEI[[#This Row],[SIP_CANTIDAD]],"Meta sin Valor")</f>
        <v>4</v>
      </c>
      <c r="N10" s="1" t="str">
        <f>IFERROR(IF(VLOOKUP(Tabla_kronos_MCSIG_PEI[[#This Row],[SIN_ID]],#REF!,1,0)&gt;0,"X","-"),"-")</f>
        <v>-</v>
      </c>
      <c r="O10"/>
    </row>
    <row r="11" spans="1:18" x14ac:dyDescent="0.3">
      <c r="A11" t="s">
        <v>12</v>
      </c>
      <c r="B11" s="1">
        <v>2</v>
      </c>
      <c r="C11" t="s">
        <v>8</v>
      </c>
      <c r="D11" s="1">
        <v>48</v>
      </c>
      <c r="E11" t="s">
        <v>81</v>
      </c>
      <c r="F11" s="1">
        <v>232</v>
      </c>
      <c r="G11" t="s">
        <v>82</v>
      </c>
      <c r="H11" s="3">
        <v>33</v>
      </c>
      <c r="I11" t="s">
        <v>102</v>
      </c>
      <c r="J11" s="3"/>
      <c r="L11" s="6"/>
      <c r="M11" s="8">
        <f>IFERROR(Tabla_kronos_MCSIG_PEI[[#This Row],[SIA_CANTIDAD]]/Tabla_kronos_MCSIG_PEI[[#This Row],[SIP_CANTIDAD]],"Meta sin Valor")</f>
        <v>0</v>
      </c>
      <c r="N11" s="1" t="str">
        <f>IFERROR(IF(VLOOKUP(Tabla_kronos_MCSIG_PEI[[#This Row],[SIN_ID]],#REF!,1,0)&gt;0,"X","-"),"-")</f>
        <v>-</v>
      </c>
      <c r="O11"/>
    </row>
    <row r="12" spans="1:18" x14ac:dyDescent="0.3">
      <c r="A12" t="s">
        <v>10</v>
      </c>
      <c r="B12" s="1">
        <v>2</v>
      </c>
      <c r="C12" t="s">
        <v>8</v>
      </c>
      <c r="D12" s="1">
        <v>47</v>
      </c>
      <c r="E12" t="s">
        <v>9</v>
      </c>
      <c r="F12" s="1">
        <v>229</v>
      </c>
      <c r="G12" t="s">
        <v>80</v>
      </c>
      <c r="H12" s="3">
        <v>93</v>
      </c>
      <c r="I12" t="s">
        <v>103</v>
      </c>
      <c r="J12" s="3">
        <v>93</v>
      </c>
      <c r="K12" t="s">
        <v>224</v>
      </c>
      <c r="L12" s="6">
        <v>43769.549432870372</v>
      </c>
      <c r="M12" s="8">
        <f>IFERROR(Tabla_kronos_MCSIG_PEI[[#This Row],[SIA_CANTIDAD]]/Tabla_kronos_MCSIG_PEI[[#This Row],[SIP_CANTIDAD]],"Meta sin Valor")</f>
        <v>1</v>
      </c>
      <c r="N12" s="1" t="str">
        <f>IFERROR(IF(VLOOKUP(Tabla_kronos_MCSIG_PEI[[#This Row],[SIN_ID]],#REF!,1,0)&gt;0,"X","-"),"-")</f>
        <v>-</v>
      </c>
      <c r="O12"/>
    </row>
    <row r="13" spans="1:18" x14ac:dyDescent="0.3">
      <c r="A13" t="s">
        <v>10</v>
      </c>
      <c r="B13" s="1">
        <v>2</v>
      </c>
      <c r="C13" t="s">
        <v>8</v>
      </c>
      <c r="D13" s="1">
        <v>47</v>
      </c>
      <c r="E13" t="s">
        <v>9</v>
      </c>
      <c r="F13" s="1">
        <v>230</v>
      </c>
      <c r="G13" t="s">
        <v>11</v>
      </c>
      <c r="H13" s="3">
        <v>1047</v>
      </c>
      <c r="I13" t="s">
        <v>102</v>
      </c>
      <c r="J13" s="3">
        <v>3102</v>
      </c>
      <c r="K13" t="s">
        <v>230</v>
      </c>
      <c r="L13" s="6">
        <v>43830.549861111111</v>
      </c>
      <c r="M13" s="8">
        <f>IFERROR(Tabla_kronos_MCSIG_PEI[[#This Row],[SIA_CANTIDAD]]/Tabla_kronos_MCSIG_PEI[[#This Row],[SIP_CANTIDAD]],"Meta sin Valor")</f>
        <v>2.9627507163323781</v>
      </c>
      <c r="N13" s="1" t="str">
        <f>IFERROR(IF(VLOOKUP(Tabla_kronos_MCSIG_PEI[[#This Row],[SIN_ID]],#REF!,1,0)&gt;0,"X","-"),"-")</f>
        <v>-</v>
      </c>
      <c r="O13"/>
    </row>
    <row r="14" spans="1:18" x14ac:dyDescent="0.3">
      <c r="A14" t="s">
        <v>10</v>
      </c>
      <c r="B14" s="1">
        <v>2</v>
      </c>
      <c r="C14" t="s">
        <v>8</v>
      </c>
      <c r="D14" s="1">
        <v>47</v>
      </c>
      <c r="E14" t="s">
        <v>9</v>
      </c>
      <c r="F14" s="1">
        <v>231</v>
      </c>
      <c r="G14" t="s">
        <v>128</v>
      </c>
      <c r="H14" s="3">
        <v>0</v>
      </c>
      <c r="I14" t="s">
        <v>102</v>
      </c>
      <c r="J14" s="3">
        <v>0</v>
      </c>
      <c r="K14" t="s">
        <v>129</v>
      </c>
      <c r="L14" s="6">
        <v>43769.550567129627</v>
      </c>
      <c r="M14" s="8" t="str">
        <f>IFERROR(Tabla_kronos_MCSIG_PEI[[#This Row],[SIA_CANTIDAD]]/Tabla_kronos_MCSIG_PEI[[#This Row],[SIP_CANTIDAD]],"Meta sin Valor")</f>
        <v>Meta sin Valor</v>
      </c>
      <c r="N14" s="1" t="str">
        <f>IFERROR(IF(VLOOKUP(Tabla_kronos_MCSIG_PEI[[#This Row],[SIN_ID]],#REF!,1,0)&gt;0,"X","-"),"-")</f>
        <v>-</v>
      </c>
      <c r="O14"/>
    </row>
    <row r="15" spans="1:18" x14ac:dyDescent="0.3">
      <c r="A15" t="s">
        <v>124</v>
      </c>
      <c r="B15" s="1">
        <v>2</v>
      </c>
      <c r="C15" t="s">
        <v>8</v>
      </c>
      <c r="D15" s="1">
        <v>51</v>
      </c>
      <c r="E15" t="s">
        <v>17</v>
      </c>
      <c r="F15" s="1">
        <v>237</v>
      </c>
      <c r="G15" t="s">
        <v>18</v>
      </c>
      <c r="H15" s="3">
        <v>100</v>
      </c>
      <c r="I15" t="s">
        <v>103</v>
      </c>
      <c r="J15" s="3">
        <v>56</v>
      </c>
      <c r="K15" t="s">
        <v>130</v>
      </c>
      <c r="L15" s="6">
        <v>43738.755011574074</v>
      </c>
      <c r="M15" s="8">
        <f>IFERROR(Tabla_kronos_MCSIG_PEI[[#This Row],[SIA_CANTIDAD]]/Tabla_kronos_MCSIG_PEI[[#This Row],[SIP_CANTIDAD]],"Meta sin Valor")</f>
        <v>0.56000000000000005</v>
      </c>
      <c r="N15" s="1" t="str">
        <f>IFERROR(IF(VLOOKUP(Tabla_kronos_MCSIG_PEI[[#This Row],[SIN_ID]],#REF!,1,0)&gt;0,"X","-"),"-")</f>
        <v>-</v>
      </c>
      <c r="O15"/>
    </row>
    <row r="16" spans="1:18" x14ac:dyDescent="0.3">
      <c r="A16" t="s">
        <v>131</v>
      </c>
      <c r="B16" s="1">
        <v>2</v>
      </c>
      <c r="C16" t="s">
        <v>8</v>
      </c>
      <c r="D16" s="1">
        <v>49</v>
      </c>
      <c r="E16" t="s">
        <v>83</v>
      </c>
      <c r="F16" s="1">
        <v>233</v>
      </c>
      <c r="G16" t="s">
        <v>13</v>
      </c>
      <c r="H16" s="3">
        <v>16</v>
      </c>
      <c r="I16" t="s">
        <v>102</v>
      </c>
      <c r="J16" s="3">
        <v>17</v>
      </c>
      <c r="K16" t="s">
        <v>197</v>
      </c>
      <c r="L16" s="6">
        <v>43830.410925925928</v>
      </c>
      <c r="M16" s="8">
        <f>IFERROR(Tabla_kronos_MCSIG_PEI[[#This Row],[SIA_CANTIDAD]]/Tabla_kronos_MCSIG_PEI[[#This Row],[SIP_CANTIDAD]],"Meta sin Valor")</f>
        <v>1.0625</v>
      </c>
      <c r="N16" s="1" t="str">
        <f>IFERROR(IF(VLOOKUP(Tabla_kronos_MCSIG_PEI[[#This Row],[SIN_ID]],#REF!,1,0)&gt;0,"X","-"),"-")</f>
        <v>-</v>
      </c>
      <c r="O16"/>
    </row>
    <row r="17" spans="1:15" x14ac:dyDescent="0.3">
      <c r="A17" t="s">
        <v>131</v>
      </c>
      <c r="B17" s="1">
        <v>2</v>
      </c>
      <c r="C17" t="s">
        <v>8</v>
      </c>
      <c r="D17" s="1">
        <v>49</v>
      </c>
      <c r="E17" t="s">
        <v>83</v>
      </c>
      <c r="F17" s="1">
        <v>234</v>
      </c>
      <c r="G17" t="s">
        <v>14</v>
      </c>
      <c r="H17" s="3">
        <v>8</v>
      </c>
      <c r="I17" t="s">
        <v>102</v>
      </c>
      <c r="J17" s="3">
        <v>10</v>
      </c>
      <c r="K17" t="s">
        <v>198</v>
      </c>
      <c r="L17" s="6">
        <v>43830.414166666669</v>
      </c>
      <c r="M17" s="8">
        <f>IFERROR(Tabla_kronos_MCSIG_PEI[[#This Row],[SIA_CANTIDAD]]/Tabla_kronos_MCSIG_PEI[[#This Row],[SIP_CANTIDAD]],"Meta sin Valor")</f>
        <v>1.25</v>
      </c>
      <c r="N17" s="1" t="str">
        <f>IFERROR(IF(VLOOKUP(Tabla_kronos_MCSIG_PEI[[#This Row],[SIN_ID]],#REF!,1,0)&gt;0,"X","-"),"-")</f>
        <v>-</v>
      </c>
      <c r="O17"/>
    </row>
    <row r="18" spans="1:15" x14ac:dyDescent="0.3">
      <c r="A18" t="s">
        <v>12</v>
      </c>
      <c r="B18" s="1">
        <v>2</v>
      </c>
      <c r="C18" t="s">
        <v>8</v>
      </c>
      <c r="D18" s="1">
        <v>49</v>
      </c>
      <c r="E18" t="s">
        <v>83</v>
      </c>
      <c r="F18" s="1">
        <v>289</v>
      </c>
      <c r="G18" t="s">
        <v>15</v>
      </c>
      <c r="H18" s="3">
        <v>1</v>
      </c>
      <c r="I18" t="s">
        <v>102</v>
      </c>
      <c r="J18" s="3">
        <v>0</v>
      </c>
      <c r="K18" t="s">
        <v>219</v>
      </c>
      <c r="L18" s="6">
        <v>43830.497581018521</v>
      </c>
      <c r="M18" s="8">
        <f>IFERROR(Tabla_kronos_MCSIG_PEI[[#This Row],[SIA_CANTIDAD]]/Tabla_kronos_MCSIG_PEI[[#This Row],[SIP_CANTIDAD]],"Meta sin Valor")</f>
        <v>0</v>
      </c>
      <c r="N18" s="1" t="str">
        <f>IFERROR(IF(VLOOKUP(Tabla_kronos_MCSIG_PEI[[#This Row],[SIN_ID]],#REF!,1,0)&gt;0,"X","-"),"-")</f>
        <v>-</v>
      </c>
      <c r="O18"/>
    </row>
    <row r="19" spans="1:15" x14ac:dyDescent="0.3">
      <c r="A19" t="s">
        <v>3</v>
      </c>
      <c r="B19" s="1">
        <v>2</v>
      </c>
      <c r="C19" t="s">
        <v>8</v>
      </c>
      <c r="D19" s="1">
        <v>50</v>
      </c>
      <c r="E19" t="s">
        <v>184</v>
      </c>
      <c r="F19" s="1">
        <v>235</v>
      </c>
      <c r="G19" t="s">
        <v>188</v>
      </c>
      <c r="H19" s="3">
        <v>3</v>
      </c>
      <c r="I19" t="s">
        <v>102</v>
      </c>
      <c r="J19" s="3">
        <v>7</v>
      </c>
      <c r="K19" t="s">
        <v>199</v>
      </c>
      <c r="L19" s="6">
        <v>43830.645069444443</v>
      </c>
      <c r="M19" s="8">
        <f>IFERROR(Tabla_kronos_MCSIG_PEI[[#This Row],[SIA_CANTIDAD]]/Tabla_kronos_MCSIG_PEI[[#This Row],[SIP_CANTIDAD]],"Meta sin Valor")</f>
        <v>2.3333333333333335</v>
      </c>
      <c r="N19" s="1" t="str">
        <f>IFERROR(IF(VLOOKUP(Tabla_kronos_MCSIG_PEI[[#This Row],[SIN_ID]],#REF!,1,0)&gt;0,"X","-"),"-")</f>
        <v>-</v>
      </c>
      <c r="O19"/>
    </row>
    <row r="20" spans="1:15" x14ac:dyDescent="0.3">
      <c r="A20" t="s">
        <v>3</v>
      </c>
      <c r="B20" s="1">
        <v>2</v>
      </c>
      <c r="C20" t="s">
        <v>8</v>
      </c>
      <c r="D20" s="1">
        <v>50</v>
      </c>
      <c r="E20" t="s">
        <v>184</v>
      </c>
      <c r="F20" s="1">
        <v>236</v>
      </c>
      <c r="G20" t="s">
        <v>16</v>
      </c>
      <c r="H20" s="3">
        <v>1</v>
      </c>
      <c r="I20" t="s">
        <v>102</v>
      </c>
      <c r="J20" s="3">
        <v>4</v>
      </c>
      <c r="K20" t="s">
        <v>200</v>
      </c>
      <c r="L20" s="6">
        <v>43830.644525462965</v>
      </c>
      <c r="M20" s="8">
        <f>IFERROR(Tabla_kronos_MCSIG_PEI[[#This Row],[SIA_CANTIDAD]]/Tabla_kronos_MCSIG_PEI[[#This Row],[SIP_CANTIDAD]],"Meta sin Valor")</f>
        <v>4</v>
      </c>
      <c r="N20" s="1" t="str">
        <f>IFERROR(IF(VLOOKUP(Tabla_kronos_MCSIG_PEI[[#This Row],[SIN_ID]],#REF!,1,0)&gt;0,"X","-"),"-")</f>
        <v>-</v>
      </c>
      <c r="O20"/>
    </row>
    <row r="21" spans="1:15" x14ac:dyDescent="0.3">
      <c r="A21" t="s">
        <v>5</v>
      </c>
      <c r="B21" s="1">
        <v>3</v>
      </c>
      <c r="C21" t="s">
        <v>19</v>
      </c>
      <c r="D21" s="1">
        <v>53</v>
      </c>
      <c r="E21" t="s">
        <v>23</v>
      </c>
      <c r="F21" s="1">
        <v>243</v>
      </c>
      <c r="G21" t="s">
        <v>189</v>
      </c>
      <c r="H21" s="3">
        <v>16</v>
      </c>
      <c r="I21" t="s">
        <v>102</v>
      </c>
      <c r="J21" s="3">
        <v>16</v>
      </c>
      <c r="K21" t="s">
        <v>175</v>
      </c>
      <c r="L21" s="6">
        <v>43830.685081018521</v>
      </c>
      <c r="M21" s="8">
        <f>IFERROR(Tabla_kronos_MCSIG_PEI[[#This Row],[SIA_CANTIDAD]]/Tabla_kronos_MCSIG_PEI[[#This Row],[SIP_CANTIDAD]],"Meta sin Valor")</f>
        <v>1</v>
      </c>
      <c r="N21" s="1" t="str">
        <f>IFERROR(IF(VLOOKUP(Tabla_kronos_MCSIG_PEI[[#This Row],[SIN_ID]],#REF!,1,0)&gt;0,"X","-"),"-")</f>
        <v>-</v>
      </c>
      <c r="O21"/>
    </row>
    <row r="22" spans="1:15" x14ac:dyDescent="0.3">
      <c r="A22" t="s">
        <v>6</v>
      </c>
      <c r="B22" s="1">
        <v>3</v>
      </c>
      <c r="C22" t="s">
        <v>19</v>
      </c>
      <c r="D22" s="1">
        <v>53</v>
      </c>
      <c r="E22" t="s">
        <v>23</v>
      </c>
      <c r="F22" s="1">
        <v>244</v>
      </c>
      <c r="G22" t="s">
        <v>24</v>
      </c>
      <c r="H22" s="3">
        <v>4251</v>
      </c>
      <c r="I22" t="s">
        <v>102</v>
      </c>
      <c r="J22" s="3">
        <v>4664</v>
      </c>
      <c r="K22" t="s">
        <v>212</v>
      </c>
      <c r="L22" s="6">
        <v>43830.57671296296</v>
      </c>
      <c r="M22" s="8">
        <f>IFERROR(Tabla_kronos_MCSIG_PEI[[#This Row],[SIA_CANTIDAD]]/Tabla_kronos_MCSIG_PEI[[#This Row],[SIP_CANTIDAD]],"Meta sin Valor")</f>
        <v>1.0971536109150788</v>
      </c>
      <c r="N22" s="1" t="str">
        <f>IFERROR(IF(VLOOKUP(Tabla_kronos_MCSIG_PEI[[#This Row],[SIN_ID]],#REF!,1,0)&gt;0,"X","-"),"-")</f>
        <v>-</v>
      </c>
      <c r="O22"/>
    </row>
    <row r="23" spans="1:15" x14ac:dyDescent="0.3">
      <c r="A23" t="s">
        <v>6</v>
      </c>
      <c r="B23" s="1">
        <v>3</v>
      </c>
      <c r="C23" t="s">
        <v>19</v>
      </c>
      <c r="D23" s="1">
        <v>53</v>
      </c>
      <c r="E23" t="s">
        <v>23</v>
      </c>
      <c r="F23" s="1">
        <v>245</v>
      </c>
      <c r="G23" t="s">
        <v>85</v>
      </c>
      <c r="H23" s="3">
        <v>176272</v>
      </c>
      <c r="I23" t="s">
        <v>102</v>
      </c>
      <c r="J23" s="3">
        <v>187566</v>
      </c>
      <c r="K23" t="s">
        <v>213</v>
      </c>
      <c r="L23" s="6">
        <v>43830.673530092594</v>
      </c>
      <c r="M23" s="8">
        <f>IFERROR(Tabla_kronos_MCSIG_PEI[[#This Row],[SIA_CANTIDAD]]/Tabla_kronos_MCSIG_PEI[[#This Row],[SIP_CANTIDAD]],"Meta sin Valor")</f>
        <v>1.0640714350549152</v>
      </c>
      <c r="N23" s="1" t="str">
        <f>IFERROR(IF(VLOOKUP(Tabla_kronos_MCSIG_PEI[[#This Row],[SIN_ID]],#REF!,1,0)&gt;0,"X","-"),"-")</f>
        <v>-</v>
      </c>
      <c r="O23"/>
    </row>
    <row r="24" spans="1:15" x14ac:dyDescent="0.3">
      <c r="A24" t="s">
        <v>25</v>
      </c>
      <c r="B24" s="1">
        <v>3</v>
      </c>
      <c r="C24" t="s">
        <v>19</v>
      </c>
      <c r="D24" s="1">
        <v>53</v>
      </c>
      <c r="E24" t="s">
        <v>23</v>
      </c>
      <c r="F24" s="1">
        <v>246</v>
      </c>
      <c r="G24" t="s">
        <v>86</v>
      </c>
      <c r="H24" s="3">
        <v>4</v>
      </c>
      <c r="I24" t="s">
        <v>102</v>
      </c>
      <c r="J24" s="3">
        <v>16</v>
      </c>
      <c r="K24" t="s">
        <v>201</v>
      </c>
      <c r="L24" s="6">
        <v>43830.671180555553</v>
      </c>
      <c r="M24" s="8">
        <f>IFERROR(Tabla_kronos_MCSIG_PEI[[#This Row],[SIA_CANTIDAD]]/Tabla_kronos_MCSIG_PEI[[#This Row],[SIP_CANTIDAD]],"Meta sin Valor")</f>
        <v>4</v>
      </c>
      <c r="N24" s="1" t="str">
        <f>IFERROR(IF(VLOOKUP(Tabla_kronos_MCSIG_PEI[[#This Row],[SIN_ID]],#REF!,1,0)&gt;0,"X","-"),"-")</f>
        <v>-</v>
      </c>
      <c r="O24"/>
    </row>
    <row r="25" spans="1:15" x14ac:dyDescent="0.3">
      <c r="A25" t="s">
        <v>26</v>
      </c>
      <c r="B25" s="1">
        <v>3</v>
      </c>
      <c r="C25" t="s">
        <v>19</v>
      </c>
      <c r="D25" s="1">
        <v>53</v>
      </c>
      <c r="E25" t="s">
        <v>23</v>
      </c>
      <c r="F25" s="1">
        <v>247</v>
      </c>
      <c r="G25" t="s">
        <v>27</v>
      </c>
      <c r="H25" s="3">
        <v>10</v>
      </c>
      <c r="I25" t="s">
        <v>102</v>
      </c>
      <c r="J25" s="3">
        <v>10</v>
      </c>
      <c r="K25" t="s">
        <v>159</v>
      </c>
      <c r="L25" s="6">
        <v>43830.673043981478</v>
      </c>
      <c r="M25" s="8">
        <f>IFERROR(Tabla_kronos_MCSIG_PEI[[#This Row],[SIA_CANTIDAD]]/Tabla_kronos_MCSIG_PEI[[#This Row],[SIP_CANTIDAD]],"Meta sin Valor")</f>
        <v>1</v>
      </c>
      <c r="N25" s="1" t="str">
        <f>IFERROR(IF(VLOOKUP(Tabla_kronos_MCSIG_PEI[[#This Row],[SIN_ID]],#REF!,1,0)&gt;0,"X","-"),"-")</f>
        <v>-</v>
      </c>
      <c r="O25"/>
    </row>
    <row r="26" spans="1:15" x14ac:dyDescent="0.3">
      <c r="A26" t="s">
        <v>12</v>
      </c>
      <c r="B26" s="1">
        <v>3</v>
      </c>
      <c r="C26" t="s">
        <v>19</v>
      </c>
      <c r="D26" s="1">
        <v>53</v>
      </c>
      <c r="E26" t="s">
        <v>23</v>
      </c>
      <c r="F26" s="1">
        <v>307</v>
      </c>
      <c r="G26" t="s">
        <v>28</v>
      </c>
      <c r="H26" s="3">
        <v>1</v>
      </c>
      <c r="I26" t="s">
        <v>102</v>
      </c>
      <c r="J26" s="3">
        <v>1</v>
      </c>
      <c r="K26" t="s">
        <v>220</v>
      </c>
      <c r="L26" s="6">
        <v>43830.490902777776</v>
      </c>
      <c r="M26" s="8">
        <f>IFERROR(Tabla_kronos_MCSIG_PEI[[#This Row],[SIA_CANTIDAD]]/Tabla_kronos_MCSIG_PEI[[#This Row],[SIP_CANTIDAD]],"Meta sin Valor")</f>
        <v>1</v>
      </c>
      <c r="N26" s="1" t="str">
        <f>IFERROR(IF(VLOOKUP(Tabla_kronos_MCSIG_PEI[[#This Row],[SIN_ID]],#REF!,1,0)&gt;0,"X","-"),"-")</f>
        <v>-</v>
      </c>
      <c r="O26"/>
    </row>
    <row r="27" spans="1:15" x14ac:dyDescent="0.3">
      <c r="A27" t="s">
        <v>26</v>
      </c>
      <c r="B27" s="1">
        <v>3</v>
      </c>
      <c r="C27" t="s">
        <v>19</v>
      </c>
      <c r="D27" s="1">
        <v>55</v>
      </c>
      <c r="E27" t="s">
        <v>31</v>
      </c>
      <c r="F27" s="1">
        <v>249</v>
      </c>
      <c r="G27" t="s">
        <v>132</v>
      </c>
      <c r="H27" s="3">
        <v>250</v>
      </c>
      <c r="I27" t="s">
        <v>102</v>
      </c>
      <c r="J27" s="3">
        <v>256</v>
      </c>
      <c r="K27" t="s">
        <v>176</v>
      </c>
      <c r="L27" s="6">
        <v>43830.637361111112</v>
      </c>
      <c r="M27" s="8">
        <f>IFERROR(Tabla_kronos_MCSIG_PEI[[#This Row],[SIA_CANTIDAD]]/Tabla_kronos_MCSIG_PEI[[#This Row],[SIP_CANTIDAD]],"Meta sin Valor")</f>
        <v>1.024</v>
      </c>
      <c r="N27" s="1" t="str">
        <f>IFERROR(IF(VLOOKUP(Tabla_kronos_MCSIG_PEI[[#This Row],[SIN_ID]],#REF!,1,0)&gt;0,"X","-"),"-")</f>
        <v>-</v>
      </c>
      <c r="O27"/>
    </row>
    <row r="28" spans="1:15" x14ac:dyDescent="0.3">
      <c r="A28" t="s">
        <v>32</v>
      </c>
      <c r="B28" s="1">
        <v>3</v>
      </c>
      <c r="C28" t="s">
        <v>19</v>
      </c>
      <c r="D28" s="1">
        <v>55</v>
      </c>
      <c r="E28" t="s">
        <v>31</v>
      </c>
      <c r="F28" s="1">
        <v>250</v>
      </c>
      <c r="G28" t="s">
        <v>33</v>
      </c>
      <c r="H28" s="3">
        <v>80</v>
      </c>
      <c r="I28" t="s">
        <v>102</v>
      </c>
      <c r="J28" s="3">
        <v>104</v>
      </c>
      <c r="K28" t="s">
        <v>232</v>
      </c>
      <c r="L28" s="6">
        <v>43830.675335648149</v>
      </c>
      <c r="M28" s="8">
        <f>IFERROR(Tabla_kronos_MCSIG_PEI[[#This Row],[SIA_CANTIDAD]]/Tabla_kronos_MCSIG_PEI[[#This Row],[SIP_CANTIDAD]],"Meta sin Valor")</f>
        <v>1.3</v>
      </c>
      <c r="N28" s="1" t="str">
        <f>IFERROR(IF(VLOOKUP(Tabla_kronos_MCSIG_PEI[[#This Row],[SIN_ID]],#REF!,1,0)&gt;0,"X","-"),"-")</f>
        <v>-</v>
      </c>
      <c r="O28"/>
    </row>
    <row r="29" spans="1:15" x14ac:dyDescent="0.3">
      <c r="A29" t="s">
        <v>87</v>
      </c>
      <c r="B29" s="1">
        <v>3</v>
      </c>
      <c r="C29" t="s">
        <v>19</v>
      </c>
      <c r="D29" s="1">
        <v>55</v>
      </c>
      <c r="E29" t="s">
        <v>31</v>
      </c>
      <c r="F29" s="1">
        <v>251</v>
      </c>
      <c r="G29" t="s">
        <v>88</v>
      </c>
      <c r="H29" s="3">
        <v>230</v>
      </c>
      <c r="I29" t="s">
        <v>102</v>
      </c>
      <c r="J29" s="3">
        <v>263</v>
      </c>
      <c r="K29" t="s">
        <v>225</v>
      </c>
      <c r="L29" s="6">
        <v>43829.660810185182</v>
      </c>
      <c r="M29" s="8">
        <f>IFERROR(Tabla_kronos_MCSIG_PEI[[#This Row],[SIA_CANTIDAD]]/Tabla_kronos_MCSIG_PEI[[#This Row],[SIP_CANTIDAD]],"Meta sin Valor")</f>
        <v>1.1434782608695653</v>
      </c>
      <c r="N29" s="1" t="str">
        <f>IFERROR(IF(VLOOKUP(Tabla_kronos_MCSIG_PEI[[#This Row],[SIN_ID]],#REF!,1,0)&gt;0,"X","-"),"-")</f>
        <v>-</v>
      </c>
      <c r="O29"/>
    </row>
    <row r="30" spans="1:15" x14ac:dyDescent="0.3">
      <c r="A30" t="s">
        <v>25</v>
      </c>
      <c r="B30" s="1">
        <v>3</v>
      </c>
      <c r="C30" t="s">
        <v>19</v>
      </c>
      <c r="D30" s="1">
        <v>54</v>
      </c>
      <c r="E30" t="s">
        <v>29</v>
      </c>
      <c r="F30" s="1">
        <v>248</v>
      </c>
      <c r="G30" t="s">
        <v>30</v>
      </c>
      <c r="H30" s="3">
        <v>2000000</v>
      </c>
      <c r="I30" t="s">
        <v>102</v>
      </c>
      <c r="J30" s="3">
        <v>2211031</v>
      </c>
      <c r="K30" t="s">
        <v>202</v>
      </c>
      <c r="L30" s="6">
        <v>43830.759467592594</v>
      </c>
      <c r="M30" s="8">
        <f>IFERROR(Tabla_kronos_MCSIG_PEI[[#This Row],[SIA_CANTIDAD]]/Tabla_kronos_MCSIG_PEI[[#This Row],[SIP_CANTIDAD]],"Meta sin Valor")</f>
        <v>1.1055155000000001</v>
      </c>
      <c r="N30" s="1" t="str">
        <f>IFERROR(IF(VLOOKUP(Tabla_kronos_MCSIG_PEI[[#This Row],[SIN_ID]],#REF!,1,0)&gt;0,"X","-"),"-")</f>
        <v>-</v>
      </c>
      <c r="O30"/>
    </row>
    <row r="31" spans="1:15" x14ac:dyDescent="0.3">
      <c r="A31" t="s">
        <v>133</v>
      </c>
      <c r="B31" s="1">
        <v>3</v>
      </c>
      <c r="C31" t="s">
        <v>19</v>
      </c>
      <c r="D31" s="1">
        <v>52</v>
      </c>
      <c r="E31" t="s">
        <v>20</v>
      </c>
      <c r="F31" s="1">
        <v>238</v>
      </c>
      <c r="G31" t="s">
        <v>134</v>
      </c>
      <c r="H31" s="3">
        <v>0</v>
      </c>
      <c r="I31" t="s">
        <v>102</v>
      </c>
      <c r="J31" s="3">
        <v>0</v>
      </c>
      <c r="K31" t="s">
        <v>135</v>
      </c>
      <c r="L31" s="6">
        <v>43830.447951388887</v>
      </c>
      <c r="M31" s="8" t="str">
        <f>IFERROR(Tabla_kronos_MCSIG_PEI[[#This Row],[SIA_CANTIDAD]]/Tabla_kronos_MCSIG_PEI[[#This Row],[SIP_CANTIDAD]],"Meta sin Valor")</f>
        <v>Meta sin Valor</v>
      </c>
      <c r="N31" s="1" t="str">
        <f>IFERROR(IF(VLOOKUP(Tabla_kronos_MCSIG_PEI[[#This Row],[SIN_ID]],#REF!,1,0)&gt;0,"X","-"),"-")</f>
        <v>-</v>
      </c>
      <c r="O31"/>
    </row>
    <row r="32" spans="1:15" x14ac:dyDescent="0.3">
      <c r="A32" t="s">
        <v>133</v>
      </c>
      <c r="B32" s="1">
        <v>3</v>
      </c>
      <c r="C32" t="s">
        <v>19</v>
      </c>
      <c r="D32" s="1">
        <v>52</v>
      </c>
      <c r="E32" t="s">
        <v>20</v>
      </c>
      <c r="F32" s="1">
        <v>239</v>
      </c>
      <c r="G32" t="s">
        <v>136</v>
      </c>
      <c r="H32" s="3">
        <v>0</v>
      </c>
      <c r="I32" t="s">
        <v>102</v>
      </c>
      <c r="J32" s="3">
        <v>0</v>
      </c>
      <c r="K32" t="s">
        <v>135</v>
      </c>
      <c r="L32" s="6">
        <v>43830.449872685182</v>
      </c>
      <c r="M32" s="8" t="str">
        <f>IFERROR(Tabla_kronos_MCSIG_PEI[[#This Row],[SIA_CANTIDAD]]/Tabla_kronos_MCSIG_PEI[[#This Row],[SIP_CANTIDAD]],"Meta sin Valor")</f>
        <v>Meta sin Valor</v>
      </c>
      <c r="N32" s="1" t="str">
        <f>IFERROR(IF(VLOOKUP(Tabla_kronos_MCSIG_PEI[[#This Row],[SIN_ID]],#REF!,1,0)&gt;0,"X","-"),"-")</f>
        <v>-</v>
      </c>
      <c r="O32"/>
    </row>
    <row r="33" spans="1:15" x14ac:dyDescent="0.3">
      <c r="A33" t="s">
        <v>133</v>
      </c>
      <c r="B33" s="1">
        <v>3</v>
      </c>
      <c r="C33" t="s">
        <v>19</v>
      </c>
      <c r="D33" s="1">
        <v>52</v>
      </c>
      <c r="E33" t="s">
        <v>20</v>
      </c>
      <c r="F33" s="1">
        <v>240</v>
      </c>
      <c r="G33" t="s">
        <v>21</v>
      </c>
      <c r="H33" s="3">
        <v>2800</v>
      </c>
      <c r="I33" t="s">
        <v>102</v>
      </c>
      <c r="J33" s="3">
        <v>2800</v>
      </c>
      <c r="K33" t="s">
        <v>185</v>
      </c>
      <c r="L33" s="6">
        <v>43799.451111111113</v>
      </c>
      <c r="M33" s="8">
        <f>IFERROR(Tabla_kronos_MCSIG_PEI[[#This Row],[SIA_CANTIDAD]]/Tabla_kronos_MCSIG_PEI[[#This Row],[SIP_CANTIDAD]],"Meta sin Valor")</f>
        <v>1</v>
      </c>
      <c r="N33" s="1" t="str">
        <f>IFERROR(IF(VLOOKUP(Tabla_kronos_MCSIG_PEI[[#This Row],[SIN_ID]],#REF!,1,0)&gt;0,"X","-"),"-")</f>
        <v>-</v>
      </c>
      <c r="O33"/>
    </row>
    <row r="34" spans="1:15" x14ac:dyDescent="0.3">
      <c r="A34" t="s">
        <v>6</v>
      </c>
      <c r="B34" s="1">
        <v>3</v>
      </c>
      <c r="C34" t="s">
        <v>19</v>
      </c>
      <c r="D34" s="1">
        <v>52</v>
      </c>
      <c r="E34" t="s">
        <v>20</v>
      </c>
      <c r="F34" s="1">
        <v>241</v>
      </c>
      <c r="G34" t="s">
        <v>22</v>
      </c>
      <c r="H34" s="3">
        <v>750000</v>
      </c>
      <c r="I34" t="s">
        <v>102</v>
      </c>
      <c r="J34" s="3">
        <v>1700038</v>
      </c>
      <c r="K34" t="s">
        <v>162</v>
      </c>
      <c r="L34" s="6">
        <v>43799.45753472222</v>
      </c>
      <c r="M34" s="8">
        <f>IFERROR(Tabla_kronos_MCSIG_PEI[[#This Row],[SIA_CANTIDAD]]/Tabla_kronos_MCSIG_PEI[[#This Row],[SIP_CANTIDAD]],"Meta sin Valor")</f>
        <v>2.2667173333333333</v>
      </c>
      <c r="N34" s="1" t="str">
        <f>IFERROR(IF(VLOOKUP(Tabla_kronos_MCSIG_PEI[[#This Row],[SIN_ID]],#REF!,1,0)&gt;0,"X","-"),"-")</f>
        <v>-</v>
      </c>
      <c r="O34"/>
    </row>
    <row r="35" spans="1:15" x14ac:dyDescent="0.3">
      <c r="A35" t="s">
        <v>133</v>
      </c>
      <c r="B35" s="1">
        <v>3</v>
      </c>
      <c r="C35" t="s">
        <v>19</v>
      </c>
      <c r="D35" s="1">
        <v>52</v>
      </c>
      <c r="E35" t="s">
        <v>20</v>
      </c>
      <c r="F35" s="1">
        <v>242</v>
      </c>
      <c r="G35" t="s">
        <v>84</v>
      </c>
      <c r="H35" s="3">
        <v>543</v>
      </c>
      <c r="I35" t="s">
        <v>102</v>
      </c>
      <c r="J35" s="3">
        <v>543</v>
      </c>
      <c r="K35" t="s">
        <v>137</v>
      </c>
      <c r="L35" s="6">
        <v>43830.460856481484</v>
      </c>
      <c r="M35" s="8">
        <f>IFERROR(Tabla_kronos_MCSIG_PEI[[#This Row],[SIA_CANTIDAD]]/Tabla_kronos_MCSIG_PEI[[#This Row],[SIP_CANTIDAD]],"Meta sin Valor")</f>
        <v>1</v>
      </c>
      <c r="N35" s="1" t="str">
        <f>IFERROR(IF(VLOOKUP(Tabla_kronos_MCSIG_PEI[[#This Row],[SIN_ID]],#REF!,1,0)&gt;0,"X","-"),"-")</f>
        <v>-</v>
      </c>
      <c r="O35"/>
    </row>
    <row r="36" spans="1:15" x14ac:dyDescent="0.3">
      <c r="A36" t="s">
        <v>3</v>
      </c>
      <c r="B36" s="1">
        <v>4</v>
      </c>
      <c r="C36" t="s">
        <v>34</v>
      </c>
      <c r="D36" s="1">
        <v>56</v>
      </c>
      <c r="E36" t="s">
        <v>186</v>
      </c>
      <c r="F36" s="1">
        <v>252</v>
      </c>
      <c r="G36" t="s">
        <v>35</v>
      </c>
      <c r="H36" s="3">
        <v>3</v>
      </c>
      <c r="I36" t="s">
        <v>102</v>
      </c>
      <c r="J36" s="3">
        <v>2</v>
      </c>
      <c r="K36" t="s">
        <v>234</v>
      </c>
      <c r="L36" s="6">
        <v>43830.645520833335</v>
      </c>
      <c r="M36" s="8">
        <f>IFERROR(Tabla_kronos_MCSIG_PEI[[#This Row],[SIA_CANTIDAD]]/Tabla_kronos_MCSIG_PEI[[#This Row],[SIP_CANTIDAD]],"Meta sin Valor")</f>
        <v>0.66666666666666663</v>
      </c>
      <c r="N36" s="1" t="str">
        <f>IFERROR(IF(VLOOKUP(Tabla_kronos_MCSIG_PEI[[#This Row],[SIN_ID]],#REF!,1,0)&gt;0,"X","-"),"-")</f>
        <v>-</v>
      </c>
      <c r="O36"/>
    </row>
    <row r="37" spans="1:15" x14ac:dyDescent="0.3">
      <c r="A37" t="s">
        <v>36</v>
      </c>
      <c r="B37" s="1">
        <v>4</v>
      </c>
      <c r="C37" t="s">
        <v>34</v>
      </c>
      <c r="D37" s="1">
        <v>57</v>
      </c>
      <c r="E37" t="s">
        <v>203</v>
      </c>
      <c r="F37" s="1">
        <v>253</v>
      </c>
      <c r="G37" t="s">
        <v>37</v>
      </c>
      <c r="H37" s="3">
        <v>10000000000</v>
      </c>
      <c r="I37" t="s">
        <v>102</v>
      </c>
      <c r="J37" s="3">
        <v>11359904293</v>
      </c>
      <c r="K37" t="s">
        <v>160</v>
      </c>
      <c r="L37" s="6">
        <v>43799.495462962965</v>
      </c>
      <c r="M37" s="8">
        <f>IFERROR(Tabla_kronos_MCSIG_PEI[[#This Row],[SIA_CANTIDAD]]/Tabla_kronos_MCSIG_PEI[[#This Row],[SIP_CANTIDAD]],"Meta sin Valor")</f>
        <v>1.1359904293</v>
      </c>
      <c r="N37" s="1" t="str">
        <f>IFERROR(IF(VLOOKUP(Tabla_kronos_MCSIG_PEI[[#This Row],[SIN_ID]],#REF!,1,0)&gt;0,"X","-"),"-")</f>
        <v>-</v>
      </c>
      <c r="O37"/>
    </row>
    <row r="38" spans="1:15" x14ac:dyDescent="0.3">
      <c r="A38" t="s">
        <v>10</v>
      </c>
      <c r="B38" s="1">
        <v>4</v>
      </c>
      <c r="C38" t="s">
        <v>34</v>
      </c>
      <c r="D38" s="1">
        <v>57</v>
      </c>
      <c r="E38" t="s">
        <v>203</v>
      </c>
      <c r="F38" s="1">
        <v>254</v>
      </c>
      <c r="G38" t="s">
        <v>89</v>
      </c>
      <c r="H38" s="3">
        <v>70</v>
      </c>
      <c r="I38" t="s">
        <v>102</v>
      </c>
      <c r="J38" s="3">
        <v>86</v>
      </c>
      <c r="K38" t="s">
        <v>231</v>
      </c>
      <c r="L38" s="6">
        <v>43830.550949074073</v>
      </c>
      <c r="M38" s="8">
        <f>IFERROR(Tabla_kronos_MCSIG_PEI[[#This Row],[SIA_CANTIDAD]]/Tabla_kronos_MCSIG_PEI[[#This Row],[SIP_CANTIDAD]],"Meta sin Valor")</f>
        <v>1.2285714285714286</v>
      </c>
      <c r="N38" s="1" t="str">
        <f>IFERROR(IF(VLOOKUP(Tabla_kronos_MCSIG_PEI[[#This Row],[SIN_ID]],#REF!,1,0)&gt;0,"X","-"),"-")</f>
        <v>-</v>
      </c>
      <c r="O38"/>
    </row>
    <row r="39" spans="1:15" x14ac:dyDescent="0.3">
      <c r="A39" t="s">
        <v>6</v>
      </c>
      <c r="B39" s="1">
        <v>5</v>
      </c>
      <c r="C39" t="s">
        <v>38</v>
      </c>
      <c r="D39" s="1">
        <v>60</v>
      </c>
      <c r="E39" t="s">
        <v>41</v>
      </c>
      <c r="F39" s="1">
        <v>259</v>
      </c>
      <c r="G39" t="s">
        <v>42</v>
      </c>
      <c r="H39" s="3">
        <v>1</v>
      </c>
      <c r="I39" t="s">
        <v>102</v>
      </c>
      <c r="J39" s="3">
        <v>1</v>
      </c>
      <c r="K39" t="s">
        <v>214</v>
      </c>
      <c r="L39" s="6">
        <v>43830.406053240738</v>
      </c>
      <c r="M39" s="8">
        <f>IFERROR(Tabla_kronos_MCSIG_PEI[[#This Row],[SIA_CANTIDAD]]/Tabla_kronos_MCSIG_PEI[[#This Row],[SIP_CANTIDAD]],"Meta sin Valor")</f>
        <v>1</v>
      </c>
      <c r="N39" s="1" t="str">
        <f>IFERROR(IF(VLOOKUP(Tabla_kronos_MCSIG_PEI[[#This Row],[SIN_ID]],#REF!,1,0)&gt;0,"X","-"),"-")</f>
        <v>-</v>
      </c>
      <c r="O39"/>
    </row>
    <row r="40" spans="1:15" x14ac:dyDescent="0.3">
      <c r="A40" t="s">
        <v>12</v>
      </c>
      <c r="B40" s="1">
        <v>5</v>
      </c>
      <c r="C40" t="s">
        <v>38</v>
      </c>
      <c r="D40" s="1">
        <v>60</v>
      </c>
      <c r="E40" t="s">
        <v>41</v>
      </c>
      <c r="F40" s="1">
        <v>290</v>
      </c>
      <c r="G40" t="s">
        <v>138</v>
      </c>
      <c r="H40" s="3">
        <v>10</v>
      </c>
      <c r="I40" t="s">
        <v>102</v>
      </c>
      <c r="J40" s="3">
        <v>10</v>
      </c>
      <c r="K40" t="s">
        <v>221</v>
      </c>
      <c r="L40" s="6">
        <v>43830.495787037034</v>
      </c>
      <c r="M40" s="8">
        <f>IFERROR(Tabla_kronos_MCSIG_PEI[[#This Row],[SIA_CANTIDAD]]/Tabla_kronos_MCSIG_PEI[[#This Row],[SIP_CANTIDAD]],"Meta sin Valor")</f>
        <v>1</v>
      </c>
      <c r="N40" s="1" t="str">
        <f>IFERROR(IF(VLOOKUP(Tabla_kronos_MCSIG_PEI[[#This Row],[SIN_ID]],#REF!,1,0)&gt;0,"X","-"),"-")</f>
        <v>-</v>
      </c>
      <c r="O40"/>
    </row>
    <row r="41" spans="1:15" x14ac:dyDescent="0.3">
      <c r="A41" t="s">
        <v>6</v>
      </c>
      <c r="B41" s="1">
        <v>5</v>
      </c>
      <c r="C41" t="s">
        <v>38</v>
      </c>
      <c r="D41" s="1">
        <v>60</v>
      </c>
      <c r="E41" t="s">
        <v>41</v>
      </c>
      <c r="F41" s="1">
        <v>309</v>
      </c>
      <c r="G41" t="s">
        <v>90</v>
      </c>
      <c r="H41" s="3">
        <v>100</v>
      </c>
      <c r="I41" t="s">
        <v>102</v>
      </c>
      <c r="J41" s="3">
        <v>100</v>
      </c>
      <c r="K41" t="s">
        <v>139</v>
      </c>
      <c r="L41" s="6">
        <v>43830.406319444446</v>
      </c>
      <c r="M41" s="8">
        <f>IFERROR(Tabla_kronos_MCSIG_PEI[[#This Row],[SIA_CANTIDAD]]/Tabla_kronos_MCSIG_PEI[[#This Row],[SIP_CANTIDAD]],"Meta sin Valor")</f>
        <v>1</v>
      </c>
      <c r="N41" s="1" t="str">
        <f>IFERROR(IF(VLOOKUP(Tabla_kronos_MCSIG_PEI[[#This Row],[SIN_ID]],#REF!,1,0)&gt;0,"X","-"),"-")</f>
        <v>-</v>
      </c>
      <c r="O41"/>
    </row>
    <row r="42" spans="1:15" x14ac:dyDescent="0.3">
      <c r="A42" t="s">
        <v>140</v>
      </c>
      <c r="B42" s="1">
        <v>5</v>
      </c>
      <c r="C42" t="s">
        <v>38</v>
      </c>
      <c r="D42" s="1">
        <v>58</v>
      </c>
      <c r="E42" t="s">
        <v>39</v>
      </c>
      <c r="F42" s="1">
        <v>255</v>
      </c>
      <c r="G42" t="s">
        <v>141</v>
      </c>
      <c r="H42" s="3">
        <v>81</v>
      </c>
      <c r="I42" t="s">
        <v>102</v>
      </c>
      <c r="J42" s="3">
        <v>81</v>
      </c>
      <c r="K42" t="s">
        <v>210</v>
      </c>
      <c r="L42" s="6">
        <v>43799.647974537038</v>
      </c>
      <c r="M42" s="8">
        <f>IFERROR(Tabla_kronos_MCSIG_PEI[[#This Row],[SIA_CANTIDAD]]/Tabla_kronos_MCSIG_PEI[[#This Row],[SIP_CANTIDAD]],"Meta sin Valor")</f>
        <v>1</v>
      </c>
      <c r="N42" s="1" t="str">
        <f>IFERROR(IF(VLOOKUP(Tabla_kronos_MCSIG_PEI[[#This Row],[SIN_ID]],#REF!,1,0)&gt;0,"X","-"),"-")</f>
        <v>-</v>
      </c>
      <c r="O42"/>
    </row>
    <row r="43" spans="1:15" x14ac:dyDescent="0.3">
      <c r="A43" t="s">
        <v>142</v>
      </c>
      <c r="B43" s="1">
        <v>5</v>
      </c>
      <c r="C43" t="s">
        <v>38</v>
      </c>
      <c r="D43" s="1">
        <v>58</v>
      </c>
      <c r="E43" t="s">
        <v>39</v>
      </c>
      <c r="F43" s="1">
        <v>256</v>
      </c>
      <c r="G43" t="s">
        <v>143</v>
      </c>
      <c r="H43" s="3">
        <v>0</v>
      </c>
      <c r="I43" t="s">
        <v>102</v>
      </c>
      <c r="J43" s="3">
        <v>0</v>
      </c>
      <c r="K43" t="s">
        <v>226</v>
      </c>
      <c r="L43" s="6">
        <v>43654.482708333337</v>
      </c>
      <c r="M43" s="8" t="str">
        <f>IFERROR(Tabla_kronos_MCSIG_PEI[[#This Row],[SIA_CANTIDAD]]/Tabla_kronos_MCSIG_PEI[[#This Row],[SIP_CANTIDAD]],"Meta sin Valor")</f>
        <v>Meta sin Valor</v>
      </c>
      <c r="N43" s="1" t="str">
        <f>IFERROR(IF(VLOOKUP(Tabla_kronos_MCSIG_PEI[[#This Row],[SIN_ID]],#REF!,1,0)&gt;0,"X","-"),"-")</f>
        <v>-</v>
      </c>
      <c r="O43"/>
    </row>
    <row r="44" spans="1:15" x14ac:dyDescent="0.3">
      <c r="A44" t="s">
        <v>142</v>
      </c>
      <c r="B44" s="1">
        <v>5</v>
      </c>
      <c r="C44" t="s">
        <v>38</v>
      </c>
      <c r="D44" s="1">
        <v>58</v>
      </c>
      <c r="E44" t="s">
        <v>39</v>
      </c>
      <c r="F44" s="1">
        <v>257</v>
      </c>
      <c r="G44" t="s">
        <v>40</v>
      </c>
      <c r="H44" s="3">
        <v>82</v>
      </c>
      <c r="I44" t="s">
        <v>102</v>
      </c>
      <c r="J44" s="3">
        <v>82</v>
      </c>
      <c r="K44" t="s">
        <v>227</v>
      </c>
      <c r="L44" s="6">
        <v>43654.488321759258</v>
      </c>
      <c r="M44" s="8">
        <f>IFERROR(Tabla_kronos_MCSIG_PEI[[#This Row],[SIA_CANTIDAD]]/Tabla_kronos_MCSIG_PEI[[#This Row],[SIP_CANTIDAD]],"Meta sin Valor")</f>
        <v>1</v>
      </c>
      <c r="N44" s="1" t="str">
        <f>IFERROR(IF(VLOOKUP(Tabla_kronos_MCSIG_PEI[[#This Row],[SIN_ID]],#REF!,1,0)&gt;0,"X","-"),"-")</f>
        <v>-</v>
      </c>
      <c r="O44"/>
    </row>
    <row r="45" spans="1:15" x14ac:dyDescent="0.3">
      <c r="A45" t="s">
        <v>12</v>
      </c>
      <c r="B45" s="1">
        <v>5</v>
      </c>
      <c r="C45" t="s">
        <v>38</v>
      </c>
      <c r="D45" s="1">
        <v>58</v>
      </c>
      <c r="E45" t="s">
        <v>39</v>
      </c>
      <c r="F45" s="1">
        <v>308</v>
      </c>
      <c r="G45" t="s">
        <v>144</v>
      </c>
      <c r="H45" s="3">
        <v>0</v>
      </c>
      <c r="I45" t="s">
        <v>102</v>
      </c>
      <c r="J45" s="3"/>
      <c r="L45" s="6"/>
      <c r="M45" s="8" t="str">
        <f>IFERROR(Tabla_kronos_MCSIG_PEI[[#This Row],[SIA_CANTIDAD]]/Tabla_kronos_MCSIG_PEI[[#This Row],[SIP_CANTIDAD]],"Meta sin Valor")</f>
        <v>Meta sin Valor</v>
      </c>
      <c r="N45" s="1" t="str">
        <f>IFERROR(IF(VLOOKUP(Tabla_kronos_MCSIG_PEI[[#This Row],[SIN_ID]],#REF!,1,0)&gt;0,"X","-"),"-")</f>
        <v>-</v>
      </c>
      <c r="O45"/>
    </row>
    <row r="46" spans="1:15" x14ac:dyDescent="0.3">
      <c r="A46" t="s">
        <v>5</v>
      </c>
      <c r="B46" s="1">
        <v>6</v>
      </c>
      <c r="C46" t="s">
        <v>43</v>
      </c>
      <c r="D46" s="1">
        <v>62</v>
      </c>
      <c r="E46" t="s">
        <v>47</v>
      </c>
      <c r="F46" s="1">
        <v>262</v>
      </c>
      <c r="G46" t="s">
        <v>145</v>
      </c>
      <c r="H46" s="3">
        <v>6</v>
      </c>
      <c r="I46" t="s">
        <v>102</v>
      </c>
      <c r="J46" s="3">
        <v>6</v>
      </c>
      <c r="K46" t="s">
        <v>163</v>
      </c>
      <c r="L46" s="6">
        <v>43830.659363425926</v>
      </c>
      <c r="M46" s="8">
        <f>IFERROR(Tabla_kronos_MCSIG_PEI[[#This Row],[SIA_CANTIDAD]]/Tabla_kronos_MCSIG_PEI[[#This Row],[SIP_CANTIDAD]],"Meta sin Valor")</f>
        <v>1</v>
      </c>
      <c r="N46" s="1" t="str">
        <f>IFERROR(IF(VLOOKUP(Tabla_kronos_MCSIG_PEI[[#This Row],[SIN_ID]],#REF!,1,0)&gt;0,"X","-"),"-")</f>
        <v>-</v>
      </c>
      <c r="O46"/>
    </row>
    <row r="47" spans="1:15" x14ac:dyDescent="0.3">
      <c r="A47" t="s">
        <v>5</v>
      </c>
      <c r="B47" s="1">
        <v>6</v>
      </c>
      <c r="C47" t="s">
        <v>43</v>
      </c>
      <c r="D47" s="1">
        <v>62</v>
      </c>
      <c r="E47" t="s">
        <v>47</v>
      </c>
      <c r="F47" s="1">
        <v>263</v>
      </c>
      <c r="G47" t="s">
        <v>48</v>
      </c>
      <c r="H47" s="3">
        <v>1145</v>
      </c>
      <c r="I47" t="s">
        <v>102</v>
      </c>
      <c r="J47" s="3">
        <v>1145</v>
      </c>
      <c r="K47" t="s">
        <v>164</v>
      </c>
      <c r="L47" s="6">
        <v>43830.66033564815</v>
      </c>
      <c r="M47" s="8">
        <f>IFERROR(Tabla_kronos_MCSIG_PEI[[#This Row],[SIA_CANTIDAD]]/Tabla_kronos_MCSIG_PEI[[#This Row],[SIP_CANTIDAD]],"Meta sin Valor")</f>
        <v>1</v>
      </c>
      <c r="N47" s="1" t="str">
        <f>IFERROR(IF(VLOOKUP(Tabla_kronos_MCSIG_PEI[[#This Row],[SIN_ID]],#REF!,1,0)&gt;0,"X","-"),"-")</f>
        <v>-</v>
      </c>
      <c r="O47"/>
    </row>
    <row r="48" spans="1:15" x14ac:dyDescent="0.3">
      <c r="A48" t="s">
        <v>6</v>
      </c>
      <c r="B48" s="1">
        <v>6</v>
      </c>
      <c r="C48" t="s">
        <v>43</v>
      </c>
      <c r="D48" s="1">
        <v>62</v>
      </c>
      <c r="E48" t="s">
        <v>47</v>
      </c>
      <c r="F48" s="1">
        <v>264</v>
      </c>
      <c r="G48" t="s">
        <v>146</v>
      </c>
      <c r="H48" s="3">
        <v>2</v>
      </c>
      <c r="I48" t="s">
        <v>102</v>
      </c>
      <c r="J48" s="3">
        <v>2</v>
      </c>
      <c r="K48" t="s">
        <v>215</v>
      </c>
      <c r="L48" s="6">
        <v>43830.428194444445</v>
      </c>
      <c r="M48" s="8">
        <f>IFERROR(Tabla_kronos_MCSIG_PEI[[#This Row],[SIA_CANTIDAD]]/Tabla_kronos_MCSIG_PEI[[#This Row],[SIP_CANTIDAD]],"Meta sin Valor")</f>
        <v>1</v>
      </c>
      <c r="N48" s="1" t="str">
        <f>IFERROR(IF(VLOOKUP(Tabla_kronos_MCSIG_PEI[[#This Row],[SIN_ID]],#REF!,1,0)&gt;0,"X","-"),"-")</f>
        <v>-</v>
      </c>
      <c r="O48"/>
    </row>
    <row r="49" spans="1:15" x14ac:dyDescent="0.3">
      <c r="A49" t="s">
        <v>142</v>
      </c>
      <c r="B49" s="1">
        <v>6</v>
      </c>
      <c r="C49" t="s">
        <v>43</v>
      </c>
      <c r="D49" s="1">
        <v>64</v>
      </c>
      <c r="E49" t="s">
        <v>92</v>
      </c>
      <c r="F49" s="1">
        <v>267</v>
      </c>
      <c r="G49" t="s">
        <v>49</v>
      </c>
      <c r="H49" s="3">
        <v>12</v>
      </c>
      <c r="I49" t="s">
        <v>102</v>
      </c>
      <c r="J49" s="3">
        <v>12</v>
      </c>
      <c r="K49" t="s">
        <v>228</v>
      </c>
      <c r="L49" s="6">
        <v>43654.490081018521</v>
      </c>
      <c r="M49" s="8">
        <f>IFERROR(Tabla_kronos_MCSIG_PEI[[#This Row],[SIA_CANTIDAD]]/Tabla_kronos_MCSIG_PEI[[#This Row],[SIP_CANTIDAD]],"Meta sin Valor")</f>
        <v>1</v>
      </c>
      <c r="N49" s="1" t="str">
        <f>IFERROR(IF(VLOOKUP(Tabla_kronos_MCSIG_PEI[[#This Row],[SIN_ID]],#REF!,1,0)&gt;0,"X","-"),"-")</f>
        <v>-</v>
      </c>
      <c r="O49"/>
    </row>
    <row r="50" spans="1:15" x14ac:dyDescent="0.3">
      <c r="A50" t="s">
        <v>12</v>
      </c>
      <c r="B50" s="1">
        <v>6</v>
      </c>
      <c r="C50" t="s">
        <v>43</v>
      </c>
      <c r="D50" s="1">
        <v>67</v>
      </c>
      <c r="E50" t="s">
        <v>96</v>
      </c>
      <c r="F50" s="1">
        <v>297</v>
      </c>
      <c r="G50" t="s">
        <v>56</v>
      </c>
      <c r="H50" s="3">
        <v>100</v>
      </c>
      <c r="I50" t="s">
        <v>102</v>
      </c>
      <c r="J50" s="3">
        <v>100</v>
      </c>
      <c r="K50" t="s">
        <v>233</v>
      </c>
      <c r="L50" s="6">
        <v>43830.727430555555</v>
      </c>
      <c r="M50" s="8">
        <f>IFERROR(Tabla_kronos_MCSIG_PEI[[#This Row],[SIA_CANTIDAD]]/Tabla_kronos_MCSIG_PEI[[#This Row],[SIP_CANTIDAD]],"Meta sin Valor")</f>
        <v>1</v>
      </c>
      <c r="N50" s="1" t="str">
        <f>IFERROR(IF(VLOOKUP(Tabla_kronos_MCSIG_PEI[[#This Row],[SIN_ID]],#REF!,1,0)&gt;0,"X","-"),"-")</f>
        <v>-</v>
      </c>
      <c r="O50"/>
    </row>
    <row r="51" spans="1:15" x14ac:dyDescent="0.3">
      <c r="A51" t="s">
        <v>6</v>
      </c>
      <c r="B51" s="1">
        <v>6</v>
      </c>
      <c r="C51" t="s">
        <v>43</v>
      </c>
      <c r="D51" s="1">
        <v>67</v>
      </c>
      <c r="E51" t="s">
        <v>96</v>
      </c>
      <c r="F51" s="1">
        <v>310</v>
      </c>
      <c r="G51" t="s">
        <v>57</v>
      </c>
      <c r="H51" s="3">
        <v>800000</v>
      </c>
      <c r="I51" t="s">
        <v>102</v>
      </c>
      <c r="J51" s="3">
        <v>800000</v>
      </c>
      <c r="K51" t="s">
        <v>165</v>
      </c>
      <c r="L51" s="6">
        <v>43830.429386574076</v>
      </c>
      <c r="M51" s="8">
        <f>IFERROR(Tabla_kronos_MCSIG_PEI[[#This Row],[SIA_CANTIDAD]]/Tabla_kronos_MCSIG_PEI[[#This Row],[SIP_CANTIDAD]],"Meta sin Valor")</f>
        <v>1</v>
      </c>
      <c r="N51" s="1" t="str">
        <f>IFERROR(IF(VLOOKUP(Tabla_kronos_MCSIG_PEI[[#This Row],[SIN_ID]],#REF!,1,0)&gt;0,"X","-"),"-")</f>
        <v>-</v>
      </c>
      <c r="O51"/>
    </row>
    <row r="52" spans="1:15" x14ac:dyDescent="0.3">
      <c r="A52" t="s">
        <v>5</v>
      </c>
      <c r="B52" s="1">
        <v>6</v>
      </c>
      <c r="C52" t="s">
        <v>43</v>
      </c>
      <c r="D52" s="1">
        <v>61</v>
      </c>
      <c r="E52" t="s">
        <v>44</v>
      </c>
      <c r="F52" s="1">
        <v>260</v>
      </c>
      <c r="G52" t="s">
        <v>45</v>
      </c>
      <c r="H52" s="3">
        <v>11</v>
      </c>
      <c r="I52" t="s">
        <v>102</v>
      </c>
      <c r="J52" s="3">
        <v>11</v>
      </c>
      <c r="K52" t="s">
        <v>166</v>
      </c>
      <c r="L52" s="6">
        <v>43830.654224537036</v>
      </c>
      <c r="M52" s="8">
        <f>IFERROR(Tabla_kronos_MCSIG_PEI[[#This Row],[SIA_CANTIDAD]]/Tabla_kronos_MCSIG_PEI[[#This Row],[SIP_CANTIDAD]],"Meta sin Valor")</f>
        <v>1</v>
      </c>
      <c r="N52" s="1" t="str">
        <f>IFERROR(IF(VLOOKUP(Tabla_kronos_MCSIG_PEI[[#This Row],[SIN_ID]],#REF!,1,0)&gt;0,"X","-"),"-")</f>
        <v>-</v>
      </c>
      <c r="O52"/>
    </row>
    <row r="53" spans="1:15" x14ac:dyDescent="0.3">
      <c r="A53" t="s">
        <v>5</v>
      </c>
      <c r="B53" s="1">
        <v>6</v>
      </c>
      <c r="C53" t="s">
        <v>43</v>
      </c>
      <c r="D53" s="1">
        <v>61</v>
      </c>
      <c r="E53" t="s">
        <v>44</v>
      </c>
      <c r="F53" s="1">
        <v>261</v>
      </c>
      <c r="G53" t="s">
        <v>46</v>
      </c>
      <c r="H53" s="3">
        <v>21</v>
      </c>
      <c r="I53" t="s">
        <v>102</v>
      </c>
      <c r="J53" s="3">
        <v>21</v>
      </c>
      <c r="K53" t="s">
        <v>177</v>
      </c>
      <c r="L53" s="6">
        <v>43830.655578703707</v>
      </c>
      <c r="M53" s="8">
        <f>IFERROR(Tabla_kronos_MCSIG_PEI[[#This Row],[SIA_CANTIDAD]]/Tabla_kronos_MCSIG_PEI[[#This Row],[SIP_CANTIDAD]],"Meta sin Valor")</f>
        <v>1</v>
      </c>
      <c r="N53" s="1" t="str">
        <f>IFERROR(IF(VLOOKUP(Tabla_kronos_MCSIG_PEI[[#This Row],[SIN_ID]],#REF!,1,0)&gt;0,"X","-"),"-")</f>
        <v>-</v>
      </c>
      <c r="O53"/>
    </row>
    <row r="54" spans="1:15" x14ac:dyDescent="0.3">
      <c r="A54" t="s">
        <v>5</v>
      </c>
      <c r="B54" s="1">
        <v>6</v>
      </c>
      <c r="C54" t="s">
        <v>43</v>
      </c>
      <c r="D54" s="1">
        <v>63</v>
      </c>
      <c r="E54" t="s">
        <v>91</v>
      </c>
      <c r="F54" s="1">
        <v>265</v>
      </c>
      <c r="G54" t="s">
        <v>147</v>
      </c>
      <c r="H54" s="3">
        <v>55</v>
      </c>
      <c r="I54" t="s">
        <v>102</v>
      </c>
      <c r="J54" s="3">
        <v>55</v>
      </c>
      <c r="K54" t="s">
        <v>178</v>
      </c>
      <c r="L54" s="6">
        <v>43830.663460648146</v>
      </c>
      <c r="M54" s="8">
        <f>IFERROR(Tabla_kronos_MCSIG_PEI[[#This Row],[SIA_CANTIDAD]]/Tabla_kronos_MCSIG_PEI[[#This Row],[SIP_CANTIDAD]],"Meta sin Valor")</f>
        <v>1</v>
      </c>
      <c r="N54" s="1" t="str">
        <f>IFERROR(IF(VLOOKUP(Tabla_kronos_MCSIG_PEI[[#This Row],[SIN_ID]],#REF!,1,0)&gt;0,"X","-"),"-")</f>
        <v>-</v>
      </c>
      <c r="O54"/>
    </row>
    <row r="55" spans="1:15" x14ac:dyDescent="0.3">
      <c r="A55" t="s">
        <v>5</v>
      </c>
      <c r="B55" s="1">
        <v>6</v>
      </c>
      <c r="C55" t="s">
        <v>43</v>
      </c>
      <c r="D55" s="1">
        <v>63</v>
      </c>
      <c r="E55" t="s">
        <v>91</v>
      </c>
      <c r="F55" s="1">
        <v>266</v>
      </c>
      <c r="G55" t="s">
        <v>190</v>
      </c>
      <c r="H55" s="3">
        <v>67</v>
      </c>
      <c r="I55" t="s">
        <v>102</v>
      </c>
      <c r="J55" s="3">
        <v>67</v>
      </c>
      <c r="K55" t="s">
        <v>179</v>
      </c>
      <c r="L55" s="6">
        <v>43830.66474537037</v>
      </c>
      <c r="M55" s="8">
        <f>IFERROR(Tabla_kronos_MCSIG_PEI[[#This Row],[SIA_CANTIDAD]]/Tabla_kronos_MCSIG_PEI[[#This Row],[SIP_CANTIDAD]],"Meta sin Valor")</f>
        <v>1</v>
      </c>
      <c r="N55" s="1" t="str">
        <f>IFERROR(IF(VLOOKUP(Tabla_kronos_MCSIG_PEI[[#This Row],[SIN_ID]],#REF!,1,0)&gt;0,"X","-"),"-")</f>
        <v>-</v>
      </c>
      <c r="O55"/>
    </row>
    <row r="56" spans="1:15" x14ac:dyDescent="0.3">
      <c r="A56" t="s">
        <v>133</v>
      </c>
      <c r="B56" s="1">
        <v>7</v>
      </c>
      <c r="C56" t="s">
        <v>50</v>
      </c>
      <c r="D56" s="1">
        <v>68</v>
      </c>
      <c r="E56" t="s">
        <v>180</v>
      </c>
      <c r="F56" s="1">
        <v>275</v>
      </c>
      <c r="G56" t="s">
        <v>97</v>
      </c>
      <c r="H56" s="3">
        <v>150</v>
      </c>
      <c r="I56" t="s">
        <v>102</v>
      </c>
      <c r="J56" s="3">
        <v>150</v>
      </c>
      <c r="K56" t="s">
        <v>187</v>
      </c>
      <c r="L56" s="6">
        <v>43830.46702546296</v>
      </c>
      <c r="M56" s="8">
        <f>IFERROR(Tabla_kronos_MCSIG_PEI[[#This Row],[SIA_CANTIDAD]]/Tabla_kronos_MCSIG_PEI[[#This Row],[SIP_CANTIDAD]],"Meta sin Valor")</f>
        <v>1</v>
      </c>
      <c r="N56" s="1" t="str">
        <f>IFERROR(IF(VLOOKUP(Tabla_kronos_MCSIG_PEI[[#This Row],[SIN_ID]],#REF!,1,0)&gt;0,"X","-"),"-")</f>
        <v>-</v>
      </c>
      <c r="O56"/>
    </row>
    <row r="57" spans="1:15" x14ac:dyDescent="0.3">
      <c r="A57" t="s">
        <v>142</v>
      </c>
      <c r="B57" s="1">
        <v>7</v>
      </c>
      <c r="C57" t="s">
        <v>50</v>
      </c>
      <c r="D57" s="1">
        <v>68</v>
      </c>
      <c r="E57" t="s">
        <v>180</v>
      </c>
      <c r="F57" s="1">
        <v>276</v>
      </c>
      <c r="G57" t="s">
        <v>191</v>
      </c>
      <c r="H57" s="3">
        <v>8</v>
      </c>
      <c r="I57" t="s">
        <v>102</v>
      </c>
      <c r="J57" s="3">
        <v>8</v>
      </c>
      <c r="K57" t="s">
        <v>229</v>
      </c>
      <c r="L57" s="6">
        <v>43654.491875</v>
      </c>
      <c r="M57" s="8">
        <f>IFERROR(Tabla_kronos_MCSIG_PEI[[#This Row],[SIA_CANTIDAD]]/Tabla_kronos_MCSIG_PEI[[#This Row],[SIP_CANTIDAD]],"Meta sin Valor")</f>
        <v>1</v>
      </c>
      <c r="N57" s="1" t="str">
        <f>IFERROR(IF(VLOOKUP(Tabla_kronos_MCSIG_PEI[[#This Row],[SIN_ID]],#REF!,1,0)&gt;0,"X","-"),"-")</f>
        <v>-</v>
      </c>
      <c r="O57"/>
    </row>
    <row r="58" spans="1:15" x14ac:dyDescent="0.3">
      <c r="A58" t="s">
        <v>148</v>
      </c>
      <c r="B58" s="1">
        <v>7</v>
      </c>
      <c r="C58" t="s">
        <v>50</v>
      </c>
      <c r="D58" s="1">
        <v>65</v>
      </c>
      <c r="E58" t="s">
        <v>93</v>
      </c>
      <c r="F58" s="1">
        <v>268</v>
      </c>
      <c r="G58" t="s">
        <v>51</v>
      </c>
      <c r="H58" s="3">
        <v>4350</v>
      </c>
      <c r="I58" t="s">
        <v>102</v>
      </c>
      <c r="J58" s="3">
        <v>4350</v>
      </c>
      <c r="K58" t="s">
        <v>204</v>
      </c>
      <c r="L58" s="6">
        <v>43830.618379629632</v>
      </c>
      <c r="M58" s="8">
        <f>IFERROR(Tabla_kronos_MCSIG_PEI[[#This Row],[SIA_CANTIDAD]]/Tabla_kronos_MCSIG_PEI[[#This Row],[SIP_CANTIDAD]],"Meta sin Valor")</f>
        <v>1</v>
      </c>
      <c r="N58" s="1" t="str">
        <f>IFERROR(IF(VLOOKUP(Tabla_kronos_MCSIG_PEI[[#This Row],[SIN_ID]],#REF!,1,0)&gt;0,"X","-"),"-")</f>
        <v>-</v>
      </c>
      <c r="O58"/>
    </row>
    <row r="59" spans="1:15" x14ac:dyDescent="0.3">
      <c r="A59" t="s">
        <v>148</v>
      </c>
      <c r="B59" s="1">
        <v>7</v>
      </c>
      <c r="C59" t="s">
        <v>50</v>
      </c>
      <c r="D59" s="1">
        <v>65</v>
      </c>
      <c r="E59" t="s">
        <v>93</v>
      </c>
      <c r="F59" s="1">
        <v>269</v>
      </c>
      <c r="G59" t="s">
        <v>94</v>
      </c>
      <c r="H59" s="3">
        <v>20</v>
      </c>
      <c r="I59" t="s">
        <v>102</v>
      </c>
      <c r="J59" s="3">
        <v>20</v>
      </c>
      <c r="K59" t="s">
        <v>161</v>
      </c>
      <c r="L59" s="6">
        <v>43830.628125000003</v>
      </c>
      <c r="M59" s="8">
        <f>IFERROR(Tabla_kronos_MCSIG_PEI[[#This Row],[SIA_CANTIDAD]]/Tabla_kronos_MCSIG_PEI[[#This Row],[SIP_CANTIDAD]],"Meta sin Valor")</f>
        <v>1</v>
      </c>
      <c r="N59" s="1" t="str">
        <f>IFERROR(IF(VLOOKUP(Tabla_kronos_MCSIG_PEI[[#This Row],[SIN_ID]],#REF!,1,0)&gt;0,"X","-"),"-")</f>
        <v>-</v>
      </c>
      <c r="O59"/>
    </row>
    <row r="60" spans="1:15" x14ac:dyDescent="0.3">
      <c r="A60" t="s">
        <v>149</v>
      </c>
      <c r="B60" s="1">
        <v>7</v>
      </c>
      <c r="C60" t="s">
        <v>50</v>
      </c>
      <c r="D60" s="1">
        <v>65</v>
      </c>
      <c r="E60" t="s">
        <v>93</v>
      </c>
      <c r="F60" s="1">
        <v>270</v>
      </c>
      <c r="G60" t="s">
        <v>52</v>
      </c>
      <c r="H60" s="3">
        <v>1945</v>
      </c>
      <c r="I60" t="s">
        <v>102</v>
      </c>
      <c r="J60" s="3">
        <v>1801</v>
      </c>
      <c r="K60" t="s">
        <v>222</v>
      </c>
      <c r="L60" s="6">
        <v>43830.490312499998</v>
      </c>
      <c r="M60" s="8">
        <f>IFERROR(Tabla_kronos_MCSIG_PEI[[#This Row],[SIA_CANTIDAD]]/Tabla_kronos_MCSIG_PEI[[#This Row],[SIP_CANTIDAD]],"Meta sin Valor")</f>
        <v>0.92596401028277631</v>
      </c>
      <c r="N60" s="1" t="str">
        <f>IFERROR(IF(VLOOKUP(Tabla_kronos_MCSIG_PEI[[#This Row],[SIN_ID]],#REF!,1,0)&gt;0,"X","-"),"-")</f>
        <v>-</v>
      </c>
      <c r="O60"/>
    </row>
    <row r="61" spans="1:15" x14ac:dyDescent="0.3">
      <c r="A61" t="s">
        <v>149</v>
      </c>
      <c r="B61" s="1">
        <v>7</v>
      </c>
      <c r="C61" t="s">
        <v>50</v>
      </c>
      <c r="D61" s="1">
        <v>65</v>
      </c>
      <c r="E61" t="s">
        <v>93</v>
      </c>
      <c r="F61" s="1">
        <v>271</v>
      </c>
      <c r="G61" t="s">
        <v>95</v>
      </c>
      <c r="H61" s="3">
        <v>100</v>
      </c>
      <c r="I61" t="s">
        <v>102</v>
      </c>
      <c r="J61" s="3">
        <v>102</v>
      </c>
      <c r="K61" t="s">
        <v>223</v>
      </c>
      <c r="L61" s="6">
        <v>43830.491111111114</v>
      </c>
      <c r="M61" s="8">
        <f>IFERROR(Tabla_kronos_MCSIG_PEI[[#This Row],[SIA_CANTIDAD]]/Tabla_kronos_MCSIG_PEI[[#This Row],[SIP_CANTIDAD]],"Meta sin Valor")</f>
        <v>1.02</v>
      </c>
      <c r="N61" s="1" t="str">
        <f>IFERROR(IF(VLOOKUP(Tabla_kronos_MCSIG_PEI[[#This Row],[SIN_ID]],#REF!,1,0)&gt;0,"X","-"),"-")</f>
        <v>-</v>
      </c>
      <c r="O61"/>
    </row>
    <row r="62" spans="1:15" x14ac:dyDescent="0.3">
      <c r="A62" t="s">
        <v>5</v>
      </c>
      <c r="B62" s="1">
        <v>7</v>
      </c>
      <c r="C62" t="s">
        <v>50</v>
      </c>
      <c r="D62" s="1">
        <v>66</v>
      </c>
      <c r="E62" t="s">
        <v>53</v>
      </c>
      <c r="F62" s="1">
        <v>272</v>
      </c>
      <c r="G62" t="s">
        <v>54</v>
      </c>
      <c r="H62" s="3">
        <v>1</v>
      </c>
      <c r="I62" t="s">
        <v>102</v>
      </c>
      <c r="J62" s="3">
        <v>1</v>
      </c>
      <c r="K62" t="s">
        <v>167</v>
      </c>
      <c r="L62" s="6">
        <v>43830.667233796295</v>
      </c>
      <c r="M62" s="8">
        <f>IFERROR(Tabla_kronos_MCSIG_PEI[[#This Row],[SIA_CANTIDAD]]/Tabla_kronos_MCSIG_PEI[[#This Row],[SIP_CANTIDAD]],"Meta sin Valor")</f>
        <v>1</v>
      </c>
      <c r="N62" s="1" t="str">
        <f>IFERROR(IF(VLOOKUP(Tabla_kronos_MCSIG_PEI[[#This Row],[SIN_ID]],#REF!,1,0)&gt;0,"X","-"),"-")</f>
        <v>-</v>
      </c>
      <c r="O62"/>
    </row>
    <row r="63" spans="1:15" x14ac:dyDescent="0.3">
      <c r="A63" t="s">
        <v>5</v>
      </c>
      <c r="B63" s="1">
        <v>7</v>
      </c>
      <c r="C63" t="s">
        <v>50</v>
      </c>
      <c r="D63" s="1">
        <v>66</v>
      </c>
      <c r="E63" t="s">
        <v>53</v>
      </c>
      <c r="F63" s="1">
        <v>273</v>
      </c>
      <c r="G63" t="s">
        <v>55</v>
      </c>
      <c r="H63" s="3">
        <v>1</v>
      </c>
      <c r="I63" t="s">
        <v>102</v>
      </c>
      <c r="J63" s="3">
        <v>1</v>
      </c>
      <c r="K63" t="s">
        <v>181</v>
      </c>
      <c r="L63" s="6">
        <v>43830.669444444444</v>
      </c>
      <c r="M63" s="8">
        <f>IFERROR(Tabla_kronos_MCSIG_PEI[[#This Row],[SIA_CANTIDAD]]/Tabla_kronos_MCSIG_PEI[[#This Row],[SIP_CANTIDAD]],"Meta sin Valor")</f>
        <v>1</v>
      </c>
      <c r="N63" s="1" t="str">
        <f>IFERROR(IF(VLOOKUP(Tabla_kronos_MCSIG_PEI[[#This Row],[SIN_ID]],#REF!,1,0)&gt;0,"X","-"),"-")</f>
        <v>-</v>
      </c>
      <c r="O63"/>
    </row>
    <row r="64" spans="1:15" x14ac:dyDescent="0.3">
      <c r="A64" t="s">
        <v>3</v>
      </c>
      <c r="B64" s="1">
        <v>7</v>
      </c>
      <c r="C64" t="s">
        <v>50</v>
      </c>
      <c r="D64" s="1">
        <v>66</v>
      </c>
      <c r="E64" t="s">
        <v>53</v>
      </c>
      <c r="F64" s="1">
        <v>274</v>
      </c>
      <c r="G64" t="s">
        <v>150</v>
      </c>
      <c r="H64" s="3">
        <v>60</v>
      </c>
      <c r="I64" t="s">
        <v>102</v>
      </c>
      <c r="J64" s="3">
        <v>60</v>
      </c>
      <c r="K64" t="s">
        <v>205</v>
      </c>
      <c r="L64" s="6">
        <v>43830.659201388888</v>
      </c>
      <c r="M64" s="8">
        <f>IFERROR(Tabla_kronos_MCSIG_PEI[[#This Row],[SIA_CANTIDAD]]/Tabla_kronos_MCSIG_PEI[[#This Row],[SIP_CANTIDAD]],"Meta sin Valor")</f>
        <v>1</v>
      </c>
      <c r="N64" s="1" t="str">
        <f>IFERROR(IF(VLOOKUP(Tabla_kronos_MCSIG_PEI[[#This Row],[SIN_ID]],#REF!,1,0)&gt;0,"X","-"),"-")</f>
        <v>-</v>
      </c>
      <c r="O64"/>
    </row>
    <row r="65" spans="1:15" x14ac:dyDescent="0.3">
      <c r="A65" t="s">
        <v>3</v>
      </c>
      <c r="B65" s="1">
        <v>7</v>
      </c>
      <c r="C65" t="s">
        <v>50</v>
      </c>
      <c r="D65" s="1">
        <v>66</v>
      </c>
      <c r="E65" t="s">
        <v>53</v>
      </c>
      <c r="F65" s="1">
        <v>306</v>
      </c>
      <c r="G65" t="s">
        <v>151</v>
      </c>
      <c r="H65" s="3">
        <v>50</v>
      </c>
      <c r="I65" t="s">
        <v>102</v>
      </c>
      <c r="J65" s="3">
        <v>373</v>
      </c>
      <c r="K65" t="s">
        <v>235</v>
      </c>
      <c r="L65" s="6">
        <v>43830.659317129626</v>
      </c>
      <c r="M65" s="8">
        <f>IFERROR(Tabla_kronos_MCSIG_PEI[[#This Row],[SIA_CANTIDAD]]/Tabla_kronos_MCSIG_PEI[[#This Row],[SIP_CANTIDAD]],"Meta sin Valor")</f>
        <v>7.46</v>
      </c>
      <c r="N65" s="1" t="str">
        <f>IFERROR(IF(VLOOKUP(Tabla_kronos_MCSIG_PEI[[#This Row],[SIN_ID]],#REF!,1,0)&gt;0,"X","-"),"-")</f>
        <v>-</v>
      </c>
      <c r="O65"/>
    </row>
    <row r="66" spans="1:15" x14ac:dyDescent="0.3">
      <c r="A66" t="s">
        <v>60</v>
      </c>
      <c r="B66" s="1">
        <v>8</v>
      </c>
      <c r="C66" t="s">
        <v>98</v>
      </c>
      <c r="D66" s="1">
        <v>71</v>
      </c>
      <c r="E66" t="s">
        <v>63</v>
      </c>
      <c r="F66" s="1">
        <v>281</v>
      </c>
      <c r="G66" t="s">
        <v>64</v>
      </c>
      <c r="H66" s="3">
        <v>60</v>
      </c>
      <c r="I66" t="s">
        <v>102</v>
      </c>
      <c r="J66" s="3">
        <v>60</v>
      </c>
      <c r="K66" t="s">
        <v>207</v>
      </c>
      <c r="L66" s="6">
        <v>43830.775300925925</v>
      </c>
      <c r="M66" s="8">
        <f>IFERROR(Tabla_kronos_MCSIG_PEI[[#This Row],[SIA_CANTIDAD]]/Tabla_kronos_MCSIG_PEI[[#This Row],[SIP_CANTIDAD]],"Meta sin Valor")</f>
        <v>1</v>
      </c>
      <c r="N66" s="1" t="str">
        <f>IFERROR(IF(VLOOKUP(Tabla_kronos_MCSIG_PEI[[#This Row],[SIN_ID]],#REF!,1,0)&gt;0,"X","-"),"-")</f>
        <v>-</v>
      </c>
      <c r="O66"/>
    </row>
    <row r="67" spans="1:15" x14ac:dyDescent="0.3">
      <c r="A67" t="s">
        <v>60</v>
      </c>
      <c r="B67" s="1">
        <v>8</v>
      </c>
      <c r="C67" t="s">
        <v>98</v>
      </c>
      <c r="D67" s="1">
        <v>70</v>
      </c>
      <c r="E67" t="s">
        <v>62</v>
      </c>
      <c r="F67" s="1">
        <v>283</v>
      </c>
      <c r="G67" t="s">
        <v>152</v>
      </c>
      <c r="H67" s="3">
        <v>43</v>
      </c>
      <c r="I67" t="s">
        <v>102</v>
      </c>
      <c r="J67" s="3">
        <v>43</v>
      </c>
      <c r="K67" t="s">
        <v>208</v>
      </c>
      <c r="L67" s="6">
        <v>43830.77652777778</v>
      </c>
      <c r="M67" s="8">
        <f>IFERROR(Tabla_kronos_MCSIG_PEI[[#This Row],[SIA_CANTIDAD]]/Tabla_kronos_MCSIG_PEI[[#This Row],[SIP_CANTIDAD]],"Meta sin Valor")</f>
        <v>1</v>
      </c>
      <c r="N67" s="1" t="str">
        <f>IFERROR(IF(VLOOKUP(Tabla_kronos_MCSIG_PEI[[#This Row],[SIN_ID]],#REF!,1,0)&gt;0,"X","-"),"-")</f>
        <v>-</v>
      </c>
      <c r="O67"/>
    </row>
    <row r="68" spans="1:15" x14ac:dyDescent="0.3">
      <c r="A68" t="s">
        <v>66</v>
      </c>
      <c r="B68" s="1">
        <v>8</v>
      </c>
      <c r="C68" t="s">
        <v>98</v>
      </c>
      <c r="D68" s="1">
        <v>72</v>
      </c>
      <c r="E68" t="s">
        <v>65</v>
      </c>
      <c r="F68" s="1">
        <v>282</v>
      </c>
      <c r="G68" t="s">
        <v>67</v>
      </c>
      <c r="H68" s="3">
        <v>100</v>
      </c>
      <c r="I68" t="s">
        <v>102</v>
      </c>
      <c r="J68" s="3">
        <v>99</v>
      </c>
      <c r="K68" t="s">
        <v>206</v>
      </c>
      <c r="L68" s="6">
        <v>43760.640231481484</v>
      </c>
      <c r="M68" s="8">
        <f>IFERROR(Tabla_kronos_MCSIG_PEI[[#This Row],[SIA_CANTIDAD]]/Tabla_kronos_MCSIG_PEI[[#This Row],[SIP_CANTIDAD]],"Meta sin Valor")</f>
        <v>0.99</v>
      </c>
      <c r="N68" s="1" t="str">
        <f>IFERROR(IF(VLOOKUP(Tabla_kronos_MCSIG_PEI[[#This Row],[SIN_ID]],#REF!,1,0)&gt;0,"X","-"),"-")</f>
        <v>-</v>
      </c>
      <c r="O68"/>
    </row>
    <row r="69" spans="1:15" x14ac:dyDescent="0.3">
      <c r="A69" t="s">
        <v>153</v>
      </c>
      <c r="B69" s="1">
        <v>8</v>
      </c>
      <c r="C69" t="s">
        <v>98</v>
      </c>
      <c r="D69" s="1">
        <v>75</v>
      </c>
      <c r="E69" t="s">
        <v>100</v>
      </c>
      <c r="F69" s="1">
        <v>286</v>
      </c>
      <c r="G69" t="s">
        <v>71</v>
      </c>
      <c r="H69" s="3">
        <v>91</v>
      </c>
      <c r="I69" t="s">
        <v>103</v>
      </c>
      <c r="J69" s="3">
        <v>91</v>
      </c>
      <c r="K69" t="s">
        <v>101</v>
      </c>
      <c r="L69" s="6">
        <v>43774.696238425924</v>
      </c>
      <c r="M69" s="8">
        <f>IFERROR(Tabla_kronos_MCSIG_PEI[[#This Row],[SIA_CANTIDAD]]/Tabla_kronos_MCSIG_PEI[[#This Row],[SIP_CANTIDAD]],"Meta sin Valor")</f>
        <v>1</v>
      </c>
      <c r="N69" s="1" t="str">
        <f>IFERROR(IF(VLOOKUP(Tabla_kronos_MCSIG_PEI[[#This Row],[SIN_ID]],#REF!,1,0)&gt;0,"X","-"),"-")</f>
        <v>-</v>
      </c>
      <c r="O69"/>
    </row>
    <row r="70" spans="1:15" x14ac:dyDescent="0.3">
      <c r="A70" t="s">
        <v>1</v>
      </c>
      <c r="B70" s="1">
        <v>8</v>
      </c>
      <c r="C70" t="s">
        <v>98</v>
      </c>
      <c r="D70" s="1">
        <v>77</v>
      </c>
      <c r="E70" t="s">
        <v>74</v>
      </c>
      <c r="F70" s="1">
        <v>288</v>
      </c>
      <c r="G70" t="s">
        <v>75</v>
      </c>
      <c r="H70" s="3">
        <v>78</v>
      </c>
      <c r="I70" t="s">
        <v>103</v>
      </c>
      <c r="J70" s="3">
        <v>89.66</v>
      </c>
      <c r="K70" t="s">
        <v>211</v>
      </c>
      <c r="L70" s="6">
        <v>43830.450567129628</v>
      </c>
      <c r="M70" s="8">
        <f>IFERROR(Tabla_kronos_MCSIG_PEI[[#This Row],[SIA_CANTIDAD]]/Tabla_kronos_MCSIG_PEI[[#This Row],[SIP_CANTIDAD]],"Meta sin Valor")</f>
        <v>1.1494871794871795</v>
      </c>
      <c r="N70" s="1" t="str">
        <f>IFERROR(IF(VLOOKUP(Tabla_kronos_MCSIG_PEI[[#This Row],[SIN_ID]],#REF!,1,0)&gt;0,"X","-"),"-")</f>
        <v>-</v>
      </c>
      <c r="O70"/>
    </row>
    <row r="71" spans="1:15" x14ac:dyDescent="0.3">
      <c r="A71" t="s">
        <v>154</v>
      </c>
      <c r="B71" s="1">
        <v>8</v>
      </c>
      <c r="C71" t="s">
        <v>98</v>
      </c>
      <c r="D71" s="1">
        <v>76</v>
      </c>
      <c r="E71" t="s">
        <v>72</v>
      </c>
      <c r="F71" s="1">
        <v>287</v>
      </c>
      <c r="G71" t="s">
        <v>73</v>
      </c>
      <c r="H71" s="3">
        <v>2</v>
      </c>
      <c r="I71" t="s">
        <v>102</v>
      </c>
      <c r="J71" s="3">
        <v>2</v>
      </c>
      <c r="K71" t="s">
        <v>218</v>
      </c>
      <c r="L71" s="6">
        <v>43830.460613425923</v>
      </c>
      <c r="M71" s="8">
        <f>IFERROR(Tabla_kronos_MCSIG_PEI[[#This Row],[SIA_CANTIDAD]]/Tabla_kronos_MCSIG_PEI[[#This Row],[SIP_CANTIDAD]],"Meta sin Valor")</f>
        <v>1</v>
      </c>
      <c r="N71" s="1" t="str">
        <f>IFERROR(IF(VLOOKUP(Tabla_kronos_MCSIG_PEI[[#This Row],[SIN_ID]],#REF!,1,0)&gt;0,"X","-"),"-")</f>
        <v>-</v>
      </c>
      <c r="O71"/>
    </row>
    <row r="72" spans="1:15" x14ac:dyDescent="0.3">
      <c r="A72" t="s">
        <v>60</v>
      </c>
      <c r="B72" s="1">
        <v>8</v>
      </c>
      <c r="C72" t="s">
        <v>98</v>
      </c>
      <c r="D72" s="1">
        <v>73</v>
      </c>
      <c r="E72" t="s">
        <v>68</v>
      </c>
      <c r="F72" s="1">
        <v>280</v>
      </c>
      <c r="G72" t="s">
        <v>192</v>
      </c>
      <c r="H72" s="3">
        <v>100</v>
      </c>
      <c r="I72" t="s">
        <v>102</v>
      </c>
      <c r="J72" s="3">
        <v>100</v>
      </c>
      <c r="K72" t="s">
        <v>209</v>
      </c>
      <c r="L72" s="6">
        <v>43830.772407407407</v>
      </c>
      <c r="M72" s="8">
        <f>IFERROR(Tabla_kronos_MCSIG_PEI[[#This Row],[SIA_CANTIDAD]]/Tabla_kronos_MCSIG_PEI[[#This Row],[SIP_CANTIDAD]],"Meta sin Valor")</f>
        <v>1</v>
      </c>
      <c r="N72" s="1" t="str">
        <f>IFERROR(IF(VLOOKUP(Tabla_kronos_MCSIG_PEI[[#This Row],[SIN_ID]],#REF!,1,0)&gt;0,"X","-"),"-")</f>
        <v>-</v>
      </c>
      <c r="O72"/>
    </row>
    <row r="73" spans="1:15" x14ac:dyDescent="0.3">
      <c r="A73" t="s">
        <v>155</v>
      </c>
      <c r="B73" s="1">
        <v>8</v>
      </c>
      <c r="C73" t="s">
        <v>98</v>
      </c>
      <c r="D73" s="1">
        <v>74</v>
      </c>
      <c r="E73" t="s">
        <v>69</v>
      </c>
      <c r="F73" s="1">
        <v>284</v>
      </c>
      <c r="G73" t="s">
        <v>156</v>
      </c>
      <c r="H73" s="3">
        <v>90</v>
      </c>
      <c r="I73" t="s">
        <v>103</v>
      </c>
      <c r="J73" s="3">
        <v>94</v>
      </c>
      <c r="K73" t="s">
        <v>216</v>
      </c>
      <c r="L73" s="6">
        <v>43830.694062499999</v>
      </c>
      <c r="M73" s="8">
        <f>IFERROR(Tabla_kronos_MCSIG_PEI[[#This Row],[SIA_CANTIDAD]]/Tabla_kronos_MCSIG_PEI[[#This Row],[SIP_CANTIDAD]],"Meta sin Valor")</f>
        <v>1.0444444444444445</v>
      </c>
      <c r="N73" s="1" t="str">
        <f>IFERROR(IF(VLOOKUP(Tabla_kronos_MCSIG_PEI[[#This Row],[SIN_ID]],#REF!,1,0)&gt;0,"X","-"),"-")</f>
        <v>-</v>
      </c>
      <c r="O73"/>
    </row>
    <row r="74" spans="1:15" x14ac:dyDescent="0.3">
      <c r="A74" t="s">
        <v>155</v>
      </c>
      <c r="B74" s="1">
        <v>8</v>
      </c>
      <c r="C74" t="s">
        <v>98</v>
      </c>
      <c r="D74" s="1">
        <v>74</v>
      </c>
      <c r="E74" t="s">
        <v>69</v>
      </c>
      <c r="F74" s="1">
        <v>285</v>
      </c>
      <c r="G74" t="s">
        <v>70</v>
      </c>
      <c r="H74" s="3">
        <v>80</v>
      </c>
      <c r="I74" t="s">
        <v>102</v>
      </c>
      <c r="J74" s="3">
        <v>94</v>
      </c>
      <c r="K74" t="s">
        <v>217</v>
      </c>
      <c r="L74" s="6">
        <v>43830.69672453704</v>
      </c>
      <c r="M74" s="8">
        <f>IFERROR(Tabla_kronos_MCSIG_PEI[[#This Row],[SIA_CANTIDAD]]/Tabla_kronos_MCSIG_PEI[[#This Row],[SIP_CANTIDAD]],"Meta sin Valor")</f>
        <v>1.175</v>
      </c>
      <c r="N74" s="1" t="str">
        <f>IFERROR(IF(VLOOKUP(Tabla_kronos_MCSIG_PEI[[#This Row],[SIN_ID]],#REF!,1,0)&gt;0,"X","-"),"-")</f>
        <v>-</v>
      </c>
      <c r="O74"/>
    </row>
    <row r="75" spans="1:15" x14ac:dyDescent="0.3">
      <c r="A75" t="s">
        <v>157</v>
      </c>
      <c r="B75" s="1">
        <v>8</v>
      </c>
      <c r="C75" t="s">
        <v>98</v>
      </c>
      <c r="D75" s="1">
        <v>69</v>
      </c>
      <c r="E75" t="s">
        <v>58</v>
      </c>
      <c r="F75" s="1">
        <v>277</v>
      </c>
      <c r="G75" t="s">
        <v>59</v>
      </c>
      <c r="H75" s="3">
        <v>90.8</v>
      </c>
      <c r="I75" t="s">
        <v>103</v>
      </c>
      <c r="J75" s="3">
        <v>96</v>
      </c>
      <c r="K75" t="s">
        <v>182</v>
      </c>
      <c r="L75" s="6">
        <v>43830.66846064815</v>
      </c>
      <c r="M75" s="8">
        <f>IFERROR(Tabla_kronos_MCSIG_PEI[[#This Row],[SIA_CANTIDAD]]/Tabla_kronos_MCSIG_PEI[[#This Row],[SIP_CANTIDAD]],"Meta sin Valor")</f>
        <v>1.0572687224669604</v>
      </c>
      <c r="N75" s="1" t="str">
        <f>IFERROR(IF(VLOOKUP(Tabla_kronos_MCSIG_PEI[[#This Row],[SIN_ID]],#REF!,1,0)&gt;0,"X","-"),"-")</f>
        <v>-</v>
      </c>
      <c r="O75"/>
    </row>
    <row r="76" spans="1:15" x14ac:dyDescent="0.3">
      <c r="A76" t="s">
        <v>60</v>
      </c>
      <c r="B76" s="1">
        <v>8</v>
      </c>
      <c r="C76" t="s">
        <v>98</v>
      </c>
      <c r="D76" s="1">
        <v>69</v>
      </c>
      <c r="E76" t="s">
        <v>58</v>
      </c>
      <c r="F76" s="1">
        <v>278</v>
      </c>
      <c r="G76" t="s">
        <v>193</v>
      </c>
      <c r="H76" s="3">
        <v>100</v>
      </c>
      <c r="I76" t="s">
        <v>102</v>
      </c>
      <c r="J76" s="3">
        <v>100</v>
      </c>
      <c r="K76" t="s">
        <v>183</v>
      </c>
      <c r="L76" s="6">
        <v>43830.503564814811</v>
      </c>
      <c r="M76" s="8">
        <f>IFERROR(Tabla_kronos_MCSIG_PEI[[#This Row],[SIA_CANTIDAD]]/Tabla_kronos_MCSIG_PEI[[#This Row],[SIP_CANTIDAD]],"Meta sin Valor")</f>
        <v>1</v>
      </c>
      <c r="N76" s="1" t="str">
        <f>IFERROR(IF(VLOOKUP(Tabla_kronos_MCSIG_PEI[[#This Row],[SIN_ID]],#REF!,1,0)&gt;0,"X","-"),"-")</f>
        <v>-</v>
      </c>
      <c r="O76"/>
    </row>
    <row r="77" spans="1:15" x14ac:dyDescent="0.3">
      <c r="A77" t="s">
        <v>99</v>
      </c>
      <c r="B77" s="1">
        <v>8</v>
      </c>
      <c r="C77" t="s">
        <v>98</v>
      </c>
      <c r="D77" s="1">
        <v>69</v>
      </c>
      <c r="E77" t="s">
        <v>58</v>
      </c>
      <c r="F77" s="1">
        <v>279</v>
      </c>
      <c r="G77" t="s">
        <v>61</v>
      </c>
      <c r="H77" s="3">
        <v>10</v>
      </c>
      <c r="I77" t="s">
        <v>103</v>
      </c>
      <c r="J77" s="3">
        <v>9</v>
      </c>
      <c r="K77" t="s">
        <v>158</v>
      </c>
      <c r="L77" s="6">
        <v>43768.632743055554</v>
      </c>
      <c r="M77" s="8">
        <f>IFERROR(Tabla_kronos_MCSIG_PEI[[#This Row],[SIA_CANTIDAD]]/Tabla_kronos_MCSIG_PEI[[#This Row],[SIP_CANTIDAD]],"Meta sin Valor")</f>
        <v>0.9</v>
      </c>
      <c r="N77" s="1" t="str">
        <f>IFERROR(IF(VLOOKUP(Tabla_kronos_MCSIG_PEI[[#This Row],[SIN_ID]],#REF!,1,0)&gt;0,"X","-"),"-")</f>
        <v>-</v>
      </c>
      <c r="O77"/>
    </row>
    <row r="78" spans="1:15" x14ac:dyDescent="0.3">
      <c r="B78" s="1"/>
      <c r="G78" s="1">
        <f>SUBTOTAL(103,Tabla_kronos_MCSIG_PEI[SIN_NOMBRE])</f>
        <v>76</v>
      </c>
      <c r="J78" s="1">
        <f>SUBTOTAL(103,Tabla_kronos_MCSIG_PEI[SIA_CANTIDAD])</f>
        <v>74</v>
      </c>
      <c r="M78" s="10"/>
      <c r="N78" s="1">
        <f>COUNTIF(Tabla_kronos_MCSIG_PEI[PND],"X")</f>
        <v>0</v>
      </c>
      <c r="O78"/>
    </row>
    <row r="79" spans="1:15" x14ac:dyDescent="0.3">
      <c r="O7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8E24-E265-420F-80AA-53997413FD71}">
  <sheetPr>
    <tabColor rgb="FF002060"/>
  </sheetPr>
  <dimension ref="A1:G153"/>
  <sheetViews>
    <sheetView workbookViewId="0"/>
  </sheetViews>
  <sheetFormatPr baseColWidth="10" defaultRowHeight="14.4" x14ac:dyDescent="0.3"/>
  <cols>
    <col min="1" max="1" width="9.44140625" bestFit="1" customWidth="1"/>
    <col min="2" max="2" width="9.109375" bestFit="1" customWidth="1"/>
    <col min="3" max="3" width="9.109375" style="1" bestFit="1" customWidth="1"/>
    <col min="4" max="4" width="60.6640625" style="1" bestFit="1" customWidth="1"/>
    <col min="5" max="6" width="13.6640625" style="1" bestFit="1" customWidth="1"/>
    <col min="7" max="7" width="9.44140625" style="1" bestFit="1" customWidth="1"/>
    <col min="8" max="9" width="13.6640625" bestFit="1" customWidth="1"/>
    <col min="10" max="10" width="22.33203125" bestFit="1" customWidth="1"/>
    <col min="11" max="11" width="27.6640625" bestFit="1" customWidth="1"/>
  </cols>
  <sheetData>
    <row r="1" spans="1:7" x14ac:dyDescent="0.3">
      <c r="A1" s="2" t="s">
        <v>108</v>
      </c>
      <c r="B1" s="2" t="s">
        <v>110</v>
      </c>
      <c r="C1" s="2" t="s">
        <v>112</v>
      </c>
      <c r="D1" s="2" t="s">
        <v>107</v>
      </c>
      <c r="E1" s="1" t="s">
        <v>168</v>
      </c>
      <c r="F1" s="1" t="s">
        <v>169</v>
      </c>
      <c r="G1" s="1" t="s">
        <v>170</v>
      </c>
    </row>
    <row r="2" spans="1:7" x14ac:dyDescent="0.3">
      <c r="A2">
        <v>1</v>
      </c>
      <c r="B2">
        <v>31</v>
      </c>
      <c r="C2">
        <v>221</v>
      </c>
      <c r="D2" t="s">
        <v>1</v>
      </c>
      <c r="E2" s="3">
        <v>0</v>
      </c>
      <c r="F2" s="3">
        <v>0</v>
      </c>
      <c r="G2" s="11" t="e">
        <v>#DIV/0!</v>
      </c>
    </row>
    <row r="3" spans="1:7" x14ac:dyDescent="0.3">
      <c r="C3">
        <v>222</v>
      </c>
      <c r="D3" t="s">
        <v>1</v>
      </c>
      <c r="E3" s="3">
        <v>25</v>
      </c>
      <c r="F3" s="3">
        <v>25</v>
      </c>
      <c r="G3" s="11">
        <v>1</v>
      </c>
    </row>
    <row r="4" spans="1:7" x14ac:dyDescent="0.3">
      <c r="C4">
        <v>304</v>
      </c>
      <c r="D4" t="s">
        <v>3</v>
      </c>
      <c r="E4" s="3">
        <v>3</v>
      </c>
      <c r="F4" s="3">
        <v>3</v>
      </c>
      <c r="G4" s="11">
        <v>1</v>
      </c>
    </row>
    <row r="5" spans="1:7" x14ac:dyDescent="0.3">
      <c r="B5">
        <v>32</v>
      </c>
      <c r="C5">
        <v>223</v>
      </c>
      <c r="D5" t="s">
        <v>5</v>
      </c>
      <c r="E5" s="3">
        <v>0</v>
      </c>
      <c r="F5" s="3">
        <v>0</v>
      </c>
      <c r="G5" s="11" t="e">
        <v>#DIV/0!</v>
      </c>
    </row>
    <row r="6" spans="1:7" x14ac:dyDescent="0.3">
      <c r="C6">
        <v>224</v>
      </c>
      <c r="D6" t="s">
        <v>5</v>
      </c>
      <c r="E6" s="3">
        <v>0</v>
      </c>
      <c r="F6" s="3">
        <v>0</v>
      </c>
      <c r="G6" s="11" t="e">
        <v>#DIV/0!</v>
      </c>
    </row>
    <row r="7" spans="1:7" x14ac:dyDescent="0.3">
      <c r="C7">
        <v>225</v>
      </c>
      <c r="D7" t="s">
        <v>6</v>
      </c>
      <c r="E7" s="3">
        <v>0</v>
      </c>
      <c r="F7" s="3">
        <v>0</v>
      </c>
      <c r="G7" s="11" t="e">
        <v>#DIV/0!</v>
      </c>
    </row>
    <row r="8" spans="1:7" x14ac:dyDescent="0.3">
      <c r="C8">
        <v>226</v>
      </c>
      <c r="D8" t="s">
        <v>124</v>
      </c>
      <c r="E8" s="3">
        <v>25</v>
      </c>
      <c r="F8" s="3">
        <v>35</v>
      </c>
      <c r="G8" s="11">
        <v>1.4</v>
      </c>
    </row>
    <row r="9" spans="1:7" x14ac:dyDescent="0.3">
      <c r="C9">
        <v>227</v>
      </c>
      <c r="D9" t="s">
        <v>3</v>
      </c>
      <c r="E9" s="3">
        <v>1</v>
      </c>
      <c r="F9" s="3">
        <v>1</v>
      </c>
      <c r="G9" s="11">
        <v>1</v>
      </c>
    </row>
    <row r="10" spans="1:7" x14ac:dyDescent="0.3">
      <c r="B10">
        <v>33</v>
      </c>
      <c r="C10">
        <v>228</v>
      </c>
      <c r="D10" t="s">
        <v>3</v>
      </c>
      <c r="E10" s="3">
        <v>1</v>
      </c>
      <c r="F10" s="3">
        <v>4</v>
      </c>
      <c r="G10" s="11">
        <v>4</v>
      </c>
    </row>
    <row r="11" spans="1:7" x14ac:dyDescent="0.3">
      <c r="A11">
        <v>2</v>
      </c>
      <c r="B11">
        <v>47</v>
      </c>
      <c r="C11">
        <v>229</v>
      </c>
      <c r="D11" t="s">
        <v>10</v>
      </c>
      <c r="E11" s="3">
        <v>93</v>
      </c>
      <c r="F11" s="3">
        <v>93</v>
      </c>
      <c r="G11" s="11">
        <v>1</v>
      </c>
    </row>
    <row r="12" spans="1:7" x14ac:dyDescent="0.3">
      <c r="C12">
        <v>230</v>
      </c>
      <c r="D12" t="s">
        <v>10</v>
      </c>
      <c r="E12" s="3">
        <v>1047</v>
      </c>
      <c r="F12" s="3">
        <v>3102</v>
      </c>
      <c r="G12" s="11">
        <v>2.9627507163323781</v>
      </c>
    </row>
    <row r="13" spans="1:7" x14ac:dyDescent="0.3">
      <c r="C13">
        <v>231</v>
      </c>
      <c r="D13" t="s">
        <v>10</v>
      </c>
      <c r="E13" s="3">
        <v>0</v>
      </c>
      <c r="F13" s="3">
        <v>0</v>
      </c>
      <c r="G13" s="11" t="e">
        <v>#DIV/0!</v>
      </c>
    </row>
    <row r="14" spans="1:7" x14ac:dyDescent="0.3">
      <c r="B14">
        <v>48</v>
      </c>
      <c r="C14">
        <v>232</v>
      </c>
      <c r="D14" t="s">
        <v>12</v>
      </c>
      <c r="E14" s="3">
        <v>33</v>
      </c>
      <c r="F14" s="3">
        <v>0</v>
      </c>
      <c r="G14" s="11">
        <v>0</v>
      </c>
    </row>
    <row r="15" spans="1:7" x14ac:dyDescent="0.3">
      <c r="B15">
        <v>49</v>
      </c>
      <c r="C15">
        <v>233</v>
      </c>
      <c r="D15" t="s">
        <v>131</v>
      </c>
      <c r="E15" s="3">
        <v>16</v>
      </c>
      <c r="F15" s="3">
        <v>17</v>
      </c>
      <c r="G15" s="11">
        <v>1.0625</v>
      </c>
    </row>
    <row r="16" spans="1:7" x14ac:dyDescent="0.3">
      <c r="C16">
        <v>234</v>
      </c>
      <c r="D16" t="s">
        <v>131</v>
      </c>
      <c r="E16" s="3">
        <v>8</v>
      </c>
      <c r="F16" s="3">
        <v>10</v>
      </c>
      <c r="G16" s="11">
        <v>1.25</v>
      </c>
    </row>
    <row r="17" spans="1:7" x14ac:dyDescent="0.3">
      <c r="C17">
        <v>289</v>
      </c>
      <c r="D17" t="s">
        <v>12</v>
      </c>
      <c r="E17" s="3">
        <v>1</v>
      </c>
      <c r="F17" s="3">
        <v>0</v>
      </c>
      <c r="G17" s="11">
        <v>0</v>
      </c>
    </row>
    <row r="18" spans="1:7" x14ac:dyDescent="0.3">
      <c r="B18">
        <v>50</v>
      </c>
      <c r="C18">
        <v>235</v>
      </c>
      <c r="D18" t="s">
        <v>3</v>
      </c>
      <c r="E18" s="3">
        <v>3</v>
      </c>
      <c r="F18" s="3">
        <v>7</v>
      </c>
      <c r="G18" s="11">
        <v>2.3333333333333335</v>
      </c>
    </row>
    <row r="19" spans="1:7" x14ac:dyDescent="0.3">
      <c r="C19">
        <v>236</v>
      </c>
      <c r="D19" t="s">
        <v>3</v>
      </c>
      <c r="E19" s="3">
        <v>1</v>
      </c>
      <c r="F19" s="3">
        <v>4</v>
      </c>
      <c r="G19" s="11">
        <v>4</v>
      </c>
    </row>
    <row r="20" spans="1:7" x14ac:dyDescent="0.3">
      <c r="B20">
        <v>51</v>
      </c>
      <c r="C20">
        <v>237</v>
      </c>
      <c r="D20" t="s">
        <v>124</v>
      </c>
      <c r="E20" s="3">
        <v>100</v>
      </c>
      <c r="F20" s="3">
        <v>56</v>
      </c>
      <c r="G20" s="11">
        <v>0.56000000000000005</v>
      </c>
    </row>
    <row r="21" spans="1:7" x14ac:dyDescent="0.3">
      <c r="A21">
        <v>3</v>
      </c>
      <c r="B21">
        <v>52</v>
      </c>
      <c r="C21">
        <v>238</v>
      </c>
      <c r="D21" t="s">
        <v>133</v>
      </c>
      <c r="E21" s="3">
        <v>0</v>
      </c>
      <c r="F21" s="3">
        <v>0</v>
      </c>
      <c r="G21" s="11" t="e">
        <v>#DIV/0!</v>
      </c>
    </row>
    <row r="22" spans="1:7" x14ac:dyDescent="0.3">
      <c r="C22">
        <v>239</v>
      </c>
      <c r="D22" t="s">
        <v>133</v>
      </c>
      <c r="E22" s="3">
        <v>0</v>
      </c>
      <c r="F22" s="3">
        <v>0</v>
      </c>
      <c r="G22" s="11" t="e">
        <v>#DIV/0!</v>
      </c>
    </row>
    <row r="23" spans="1:7" x14ac:dyDescent="0.3">
      <c r="C23">
        <v>240</v>
      </c>
      <c r="D23" t="s">
        <v>133</v>
      </c>
      <c r="E23" s="3">
        <v>2800</v>
      </c>
      <c r="F23" s="3">
        <v>2800</v>
      </c>
      <c r="G23" s="11">
        <v>1</v>
      </c>
    </row>
    <row r="24" spans="1:7" x14ac:dyDescent="0.3">
      <c r="C24">
        <v>241</v>
      </c>
      <c r="D24" t="s">
        <v>6</v>
      </c>
      <c r="E24" s="3">
        <v>750000</v>
      </c>
      <c r="F24" s="3">
        <v>1700038</v>
      </c>
      <c r="G24" s="11">
        <v>2.2667173333333333</v>
      </c>
    </row>
    <row r="25" spans="1:7" x14ac:dyDescent="0.3">
      <c r="C25">
        <v>242</v>
      </c>
      <c r="D25" t="s">
        <v>133</v>
      </c>
      <c r="E25" s="3">
        <v>543</v>
      </c>
      <c r="F25" s="3">
        <v>543</v>
      </c>
      <c r="G25" s="11">
        <v>1</v>
      </c>
    </row>
    <row r="26" spans="1:7" x14ac:dyDescent="0.3">
      <c r="B26">
        <v>53</v>
      </c>
      <c r="C26">
        <v>243</v>
      </c>
      <c r="D26" t="s">
        <v>5</v>
      </c>
      <c r="E26" s="3">
        <v>16</v>
      </c>
      <c r="F26" s="3">
        <v>16</v>
      </c>
      <c r="G26" s="11">
        <v>1</v>
      </c>
    </row>
    <row r="27" spans="1:7" x14ac:dyDescent="0.3">
      <c r="C27">
        <v>244</v>
      </c>
      <c r="D27" t="s">
        <v>6</v>
      </c>
      <c r="E27" s="3">
        <v>4251</v>
      </c>
      <c r="F27" s="3">
        <v>4664</v>
      </c>
      <c r="G27" s="11">
        <v>1.0971536109150788</v>
      </c>
    </row>
    <row r="28" spans="1:7" x14ac:dyDescent="0.3">
      <c r="C28">
        <v>245</v>
      </c>
      <c r="D28" t="s">
        <v>6</v>
      </c>
      <c r="E28" s="3">
        <v>176272</v>
      </c>
      <c r="F28" s="3">
        <v>187566</v>
      </c>
      <c r="G28" s="11">
        <v>1.0640714350549152</v>
      </c>
    </row>
    <row r="29" spans="1:7" x14ac:dyDescent="0.3">
      <c r="C29">
        <v>246</v>
      </c>
      <c r="D29" t="s">
        <v>25</v>
      </c>
      <c r="E29" s="3">
        <v>4</v>
      </c>
      <c r="F29" s="3">
        <v>16</v>
      </c>
      <c r="G29" s="11">
        <v>4</v>
      </c>
    </row>
    <row r="30" spans="1:7" x14ac:dyDescent="0.3">
      <c r="C30">
        <v>247</v>
      </c>
      <c r="D30" t="s">
        <v>26</v>
      </c>
      <c r="E30" s="3">
        <v>10</v>
      </c>
      <c r="F30" s="3">
        <v>10</v>
      </c>
      <c r="G30" s="11">
        <v>1</v>
      </c>
    </row>
    <row r="31" spans="1:7" x14ac:dyDescent="0.3">
      <c r="C31">
        <v>307</v>
      </c>
      <c r="D31" t="s">
        <v>12</v>
      </c>
      <c r="E31" s="3">
        <v>1</v>
      </c>
      <c r="F31" s="3">
        <v>1</v>
      </c>
      <c r="G31" s="11">
        <v>1</v>
      </c>
    </row>
    <row r="32" spans="1:7" x14ac:dyDescent="0.3">
      <c r="B32">
        <v>54</v>
      </c>
      <c r="C32">
        <v>248</v>
      </c>
      <c r="D32" t="s">
        <v>25</v>
      </c>
      <c r="E32" s="3">
        <v>2000000</v>
      </c>
      <c r="F32" s="3">
        <v>2211031</v>
      </c>
      <c r="G32" s="11">
        <v>1.1055155000000001</v>
      </c>
    </row>
    <row r="33" spans="1:7" x14ac:dyDescent="0.3">
      <c r="B33">
        <v>55</v>
      </c>
      <c r="C33">
        <v>249</v>
      </c>
      <c r="D33" t="s">
        <v>26</v>
      </c>
      <c r="E33" s="3">
        <v>250</v>
      </c>
      <c r="F33" s="3">
        <v>256</v>
      </c>
      <c r="G33" s="11">
        <v>1.024</v>
      </c>
    </row>
    <row r="34" spans="1:7" x14ac:dyDescent="0.3">
      <c r="C34">
        <v>250</v>
      </c>
      <c r="D34" t="s">
        <v>32</v>
      </c>
      <c r="E34" s="3">
        <v>80</v>
      </c>
      <c r="F34" s="3">
        <v>104</v>
      </c>
      <c r="G34" s="11">
        <v>1.3</v>
      </c>
    </row>
    <row r="35" spans="1:7" x14ac:dyDescent="0.3">
      <c r="C35">
        <v>251</v>
      </c>
      <c r="D35" t="s">
        <v>87</v>
      </c>
      <c r="E35" s="3">
        <v>230</v>
      </c>
      <c r="F35" s="3">
        <v>263</v>
      </c>
      <c r="G35" s="11">
        <v>1.1434782608695653</v>
      </c>
    </row>
    <row r="36" spans="1:7" x14ac:dyDescent="0.3">
      <c r="A36">
        <v>4</v>
      </c>
      <c r="B36">
        <v>56</v>
      </c>
      <c r="C36">
        <v>252</v>
      </c>
      <c r="D36" t="s">
        <v>3</v>
      </c>
      <c r="E36" s="3">
        <v>3</v>
      </c>
      <c r="F36" s="3">
        <v>2</v>
      </c>
      <c r="G36" s="11">
        <v>0.66666666666666663</v>
      </c>
    </row>
    <row r="37" spans="1:7" x14ac:dyDescent="0.3">
      <c r="B37">
        <v>57</v>
      </c>
      <c r="C37">
        <v>253</v>
      </c>
      <c r="D37" t="s">
        <v>36</v>
      </c>
      <c r="E37" s="3">
        <v>10000000000</v>
      </c>
      <c r="F37" s="3">
        <v>11359904293</v>
      </c>
      <c r="G37" s="11">
        <v>1.1359904293</v>
      </c>
    </row>
    <row r="38" spans="1:7" x14ac:dyDescent="0.3">
      <c r="C38">
        <v>254</v>
      </c>
      <c r="D38" t="s">
        <v>10</v>
      </c>
      <c r="E38" s="3">
        <v>70</v>
      </c>
      <c r="F38" s="3">
        <v>86</v>
      </c>
      <c r="G38" s="11">
        <v>1.2285714285714286</v>
      </c>
    </row>
    <row r="39" spans="1:7" x14ac:dyDescent="0.3">
      <c r="A39">
        <v>5</v>
      </c>
      <c r="B39">
        <v>58</v>
      </c>
      <c r="C39">
        <v>255</v>
      </c>
      <c r="D39" t="s">
        <v>140</v>
      </c>
      <c r="E39" s="3">
        <v>81</v>
      </c>
      <c r="F39" s="3">
        <v>81</v>
      </c>
      <c r="G39" s="11">
        <v>1</v>
      </c>
    </row>
    <row r="40" spans="1:7" x14ac:dyDescent="0.3">
      <c r="C40">
        <v>256</v>
      </c>
      <c r="D40" t="s">
        <v>142</v>
      </c>
      <c r="E40" s="3">
        <v>0</v>
      </c>
      <c r="F40" s="3">
        <v>0</v>
      </c>
      <c r="G40" s="11" t="e">
        <v>#DIV/0!</v>
      </c>
    </row>
    <row r="41" spans="1:7" x14ac:dyDescent="0.3">
      <c r="C41">
        <v>257</v>
      </c>
      <c r="D41" t="s">
        <v>142</v>
      </c>
      <c r="E41" s="3">
        <v>82</v>
      </c>
      <c r="F41" s="3">
        <v>82</v>
      </c>
      <c r="G41" s="11">
        <v>1</v>
      </c>
    </row>
    <row r="42" spans="1:7" x14ac:dyDescent="0.3">
      <c r="C42">
        <v>308</v>
      </c>
      <c r="D42" t="s">
        <v>12</v>
      </c>
      <c r="E42" s="3">
        <v>0</v>
      </c>
      <c r="F42" s="3">
        <v>0</v>
      </c>
      <c r="G42" s="11" t="e">
        <v>#DIV/0!</v>
      </c>
    </row>
    <row r="43" spans="1:7" x14ac:dyDescent="0.3">
      <c r="B43">
        <v>60</v>
      </c>
      <c r="C43">
        <v>259</v>
      </c>
      <c r="D43" t="s">
        <v>6</v>
      </c>
      <c r="E43" s="3">
        <v>1</v>
      </c>
      <c r="F43" s="3">
        <v>1</v>
      </c>
      <c r="G43" s="11">
        <v>1</v>
      </c>
    </row>
    <row r="44" spans="1:7" x14ac:dyDescent="0.3">
      <c r="C44">
        <v>290</v>
      </c>
      <c r="D44" t="s">
        <v>12</v>
      </c>
      <c r="E44" s="3">
        <v>10</v>
      </c>
      <c r="F44" s="3">
        <v>10</v>
      </c>
      <c r="G44" s="11">
        <v>1</v>
      </c>
    </row>
    <row r="45" spans="1:7" x14ac:dyDescent="0.3">
      <c r="C45">
        <v>309</v>
      </c>
      <c r="D45" t="s">
        <v>6</v>
      </c>
      <c r="E45" s="3">
        <v>100</v>
      </c>
      <c r="F45" s="3">
        <v>100</v>
      </c>
      <c r="G45" s="11">
        <v>1</v>
      </c>
    </row>
    <row r="46" spans="1:7" x14ac:dyDescent="0.3">
      <c r="A46">
        <v>6</v>
      </c>
      <c r="B46">
        <v>61</v>
      </c>
      <c r="C46">
        <v>260</v>
      </c>
      <c r="D46" t="s">
        <v>5</v>
      </c>
      <c r="E46" s="3">
        <v>11</v>
      </c>
      <c r="F46" s="3">
        <v>11</v>
      </c>
      <c r="G46" s="11">
        <v>1</v>
      </c>
    </row>
    <row r="47" spans="1:7" x14ac:dyDescent="0.3">
      <c r="C47">
        <v>261</v>
      </c>
      <c r="D47" t="s">
        <v>5</v>
      </c>
      <c r="E47" s="3">
        <v>21</v>
      </c>
      <c r="F47" s="3">
        <v>21</v>
      </c>
      <c r="G47" s="11">
        <v>1</v>
      </c>
    </row>
    <row r="48" spans="1:7" x14ac:dyDescent="0.3">
      <c r="B48">
        <v>62</v>
      </c>
      <c r="C48">
        <v>262</v>
      </c>
      <c r="D48" t="s">
        <v>5</v>
      </c>
      <c r="E48" s="3">
        <v>6</v>
      </c>
      <c r="F48" s="3">
        <v>6</v>
      </c>
      <c r="G48" s="11">
        <v>1</v>
      </c>
    </row>
    <row r="49" spans="1:7" x14ac:dyDescent="0.3">
      <c r="C49">
        <v>263</v>
      </c>
      <c r="D49" t="s">
        <v>5</v>
      </c>
      <c r="E49" s="3">
        <v>1145</v>
      </c>
      <c r="F49" s="3">
        <v>1145</v>
      </c>
      <c r="G49" s="11">
        <v>1</v>
      </c>
    </row>
    <row r="50" spans="1:7" x14ac:dyDescent="0.3">
      <c r="C50">
        <v>264</v>
      </c>
      <c r="D50" t="s">
        <v>6</v>
      </c>
      <c r="E50" s="3">
        <v>2</v>
      </c>
      <c r="F50" s="3">
        <v>2</v>
      </c>
      <c r="G50" s="11">
        <v>1</v>
      </c>
    </row>
    <row r="51" spans="1:7" x14ac:dyDescent="0.3">
      <c r="B51">
        <v>63</v>
      </c>
      <c r="C51">
        <v>265</v>
      </c>
      <c r="D51" t="s">
        <v>5</v>
      </c>
      <c r="E51" s="3">
        <v>55</v>
      </c>
      <c r="F51" s="3">
        <v>55</v>
      </c>
      <c r="G51" s="11">
        <v>1</v>
      </c>
    </row>
    <row r="52" spans="1:7" x14ac:dyDescent="0.3">
      <c r="C52">
        <v>266</v>
      </c>
      <c r="D52" t="s">
        <v>5</v>
      </c>
      <c r="E52" s="3">
        <v>67</v>
      </c>
      <c r="F52" s="3">
        <v>67</v>
      </c>
      <c r="G52" s="11">
        <v>1</v>
      </c>
    </row>
    <row r="53" spans="1:7" x14ac:dyDescent="0.3">
      <c r="B53">
        <v>64</v>
      </c>
      <c r="C53">
        <v>267</v>
      </c>
      <c r="D53" t="s">
        <v>142</v>
      </c>
      <c r="E53" s="3">
        <v>12</v>
      </c>
      <c r="F53" s="3">
        <v>12</v>
      </c>
      <c r="G53" s="11">
        <v>1</v>
      </c>
    </row>
    <row r="54" spans="1:7" x14ac:dyDescent="0.3">
      <c r="B54">
        <v>67</v>
      </c>
      <c r="C54">
        <v>297</v>
      </c>
      <c r="D54" t="s">
        <v>12</v>
      </c>
      <c r="E54" s="3">
        <v>100</v>
      </c>
      <c r="F54" s="3">
        <v>100</v>
      </c>
      <c r="G54" s="11">
        <v>1</v>
      </c>
    </row>
    <row r="55" spans="1:7" x14ac:dyDescent="0.3">
      <c r="C55">
        <v>310</v>
      </c>
      <c r="D55" t="s">
        <v>6</v>
      </c>
      <c r="E55" s="3">
        <v>800000</v>
      </c>
      <c r="F55" s="3">
        <v>800000</v>
      </c>
      <c r="G55" s="11">
        <v>1</v>
      </c>
    </row>
    <row r="56" spans="1:7" x14ac:dyDescent="0.3">
      <c r="A56">
        <v>7</v>
      </c>
      <c r="B56">
        <v>65</v>
      </c>
      <c r="C56">
        <v>268</v>
      </c>
      <c r="D56" t="s">
        <v>148</v>
      </c>
      <c r="E56" s="3">
        <v>4350</v>
      </c>
      <c r="F56" s="3">
        <v>4350</v>
      </c>
      <c r="G56" s="11">
        <v>1</v>
      </c>
    </row>
    <row r="57" spans="1:7" x14ac:dyDescent="0.3">
      <c r="C57">
        <v>269</v>
      </c>
      <c r="D57" t="s">
        <v>148</v>
      </c>
      <c r="E57" s="3">
        <v>20</v>
      </c>
      <c r="F57" s="3">
        <v>20</v>
      </c>
      <c r="G57" s="11">
        <v>1</v>
      </c>
    </row>
    <row r="58" spans="1:7" x14ac:dyDescent="0.3">
      <c r="C58">
        <v>270</v>
      </c>
      <c r="D58" t="s">
        <v>149</v>
      </c>
      <c r="E58" s="3">
        <v>1945</v>
      </c>
      <c r="F58" s="3">
        <v>1801</v>
      </c>
      <c r="G58" s="11">
        <v>0.92596401028277631</v>
      </c>
    </row>
    <row r="59" spans="1:7" x14ac:dyDescent="0.3">
      <c r="C59">
        <v>271</v>
      </c>
      <c r="D59" t="s">
        <v>149</v>
      </c>
      <c r="E59" s="3">
        <v>100</v>
      </c>
      <c r="F59" s="3">
        <v>102</v>
      </c>
      <c r="G59" s="11">
        <v>1.02</v>
      </c>
    </row>
    <row r="60" spans="1:7" x14ac:dyDescent="0.3">
      <c r="B60">
        <v>66</v>
      </c>
      <c r="C60">
        <v>272</v>
      </c>
      <c r="D60" t="s">
        <v>5</v>
      </c>
      <c r="E60" s="3">
        <v>1</v>
      </c>
      <c r="F60" s="3">
        <v>1</v>
      </c>
      <c r="G60" s="11">
        <v>1</v>
      </c>
    </row>
    <row r="61" spans="1:7" x14ac:dyDescent="0.3">
      <c r="C61">
        <v>273</v>
      </c>
      <c r="D61" t="s">
        <v>5</v>
      </c>
      <c r="E61" s="3">
        <v>1</v>
      </c>
      <c r="F61" s="3">
        <v>1</v>
      </c>
      <c r="G61" s="11">
        <v>1</v>
      </c>
    </row>
    <row r="62" spans="1:7" x14ac:dyDescent="0.3">
      <c r="C62">
        <v>274</v>
      </c>
      <c r="D62" t="s">
        <v>3</v>
      </c>
      <c r="E62" s="3">
        <v>60</v>
      </c>
      <c r="F62" s="3">
        <v>60</v>
      </c>
      <c r="G62" s="11">
        <v>1</v>
      </c>
    </row>
    <row r="63" spans="1:7" x14ac:dyDescent="0.3">
      <c r="C63">
        <v>306</v>
      </c>
      <c r="D63" t="s">
        <v>3</v>
      </c>
      <c r="E63" s="3">
        <v>50</v>
      </c>
      <c r="F63" s="3">
        <v>373</v>
      </c>
      <c r="G63" s="11">
        <v>7.46</v>
      </c>
    </row>
    <row r="64" spans="1:7" x14ac:dyDescent="0.3">
      <c r="B64">
        <v>68</v>
      </c>
      <c r="C64">
        <v>275</v>
      </c>
      <c r="D64" t="s">
        <v>133</v>
      </c>
      <c r="E64" s="3">
        <v>150</v>
      </c>
      <c r="F64" s="3">
        <v>150</v>
      </c>
      <c r="G64" s="11">
        <v>1</v>
      </c>
    </row>
    <row r="65" spans="1:7" x14ac:dyDescent="0.3">
      <c r="C65">
        <v>276</v>
      </c>
      <c r="D65" t="s">
        <v>142</v>
      </c>
      <c r="E65" s="3">
        <v>8</v>
      </c>
      <c r="F65" s="3">
        <v>8</v>
      </c>
      <c r="G65" s="11">
        <v>1</v>
      </c>
    </row>
    <row r="66" spans="1:7" x14ac:dyDescent="0.3">
      <c r="A66">
        <v>8</v>
      </c>
      <c r="B66">
        <v>69</v>
      </c>
      <c r="C66">
        <v>277</v>
      </c>
      <c r="D66" t="s">
        <v>157</v>
      </c>
      <c r="E66" s="3">
        <v>90.8</v>
      </c>
      <c r="F66" s="3">
        <v>96</v>
      </c>
      <c r="G66" s="11">
        <v>1.0572687224669604</v>
      </c>
    </row>
    <row r="67" spans="1:7" x14ac:dyDescent="0.3">
      <c r="C67">
        <v>278</v>
      </c>
      <c r="D67" t="s">
        <v>60</v>
      </c>
      <c r="E67" s="3">
        <v>100</v>
      </c>
      <c r="F67" s="3">
        <v>100</v>
      </c>
      <c r="G67" s="11">
        <v>1</v>
      </c>
    </row>
    <row r="68" spans="1:7" x14ac:dyDescent="0.3">
      <c r="C68">
        <v>279</v>
      </c>
      <c r="D68" t="s">
        <v>99</v>
      </c>
      <c r="E68" s="3">
        <v>10</v>
      </c>
      <c r="F68" s="3">
        <v>9</v>
      </c>
      <c r="G68" s="11">
        <v>0.9</v>
      </c>
    </row>
    <row r="69" spans="1:7" x14ac:dyDescent="0.3">
      <c r="B69">
        <v>70</v>
      </c>
      <c r="C69">
        <v>283</v>
      </c>
      <c r="D69" t="s">
        <v>60</v>
      </c>
      <c r="E69" s="3">
        <v>43</v>
      </c>
      <c r="F69" s="3">
        <v>43</v>
      </c>
      <c r="G69" s="11">
        <v>1</v>
      </c>
    </row>
    <row r="70" spans="1:7" x14ac:dyDescent="0.3">
      <c r="B70">
        <v>71</v>
      </c>
      <c r="C70">
        <v>281</v>
      </c>
      <c r="D70" t="s">
        <v>60</v>
      </c>
      <c r="E70" s="3">
        <v>60</v>
      </c>
      <c r="F70" s="3">
        <v>60</v>
      </c>
      <c r="G70" s="11">
        <v>1</v>
      </c>
    </row>
    <row r="71" spans="1:7" x14ac:dyDescent="0.3">
      <c r="B71">
        <v>72</v>
      </c>
      <c r="C71">
        <v>282</v>
      </c>
      <c r="D71" t="s">
        <v>66</v>
      </c>
      <c r="E71" s="3">
        <v>100</v>
      </c>
      <c r="F71" s="3">
        <v>99</v>
      </c>
      <c r="G71" s="11">
        <v>0.99</v>
      </c>
    </row>
    <row r="72" spans="1:7" x14ac:dyDescent="0.3">
      <c r="B72">
        <v>73</v>
      </c>
      <c r="C72">
        <v>280</v>
      </c>
      <c r="D72" t="s">
        <v>60</v>
      </c>
      <c r="E72" s="3">
        <v>100</v>
      </c>
      <c r="F72" s="3">
        <v>100</v>
      </c>
      <c r="G72" s="11">
        <v>1</v>
      </c>
    </row>
    <row r="73" spans="1:7" x14ac:dyDescent="0.3">
      <c r="B73">
        <v>74</v>
      </c>
      <c r="C73">
        <v>284</v>
      </c>
      <c r="D73" t="s">
        <v>155</v>
      </c>
      <c r="E73" s="3">
        <v>90</v>
      </c>
      <c r="F73" s="3">
        <v>94</v>
      </c>
      <c r="G73" s="11">
        <v>1.0444444444444445</v>
      </c>
    </row>
    <row r="74" spans="1:7" x14ac:dyDescent="0.3">
      <c r="C74">
        <v>285</v>
      </c>
      <c r="D74" t="s">
        <v>155</v>
      </c>
      <c r="E74" s="3">
        <v>80</v>
      </c>
      <c r="F74" s="3">
        <v>94</v>
      </c>
      <c r="G74" s="11">
        <v>1.175</v>
      </c>
    </row>
    <row r="75" spans="1:7" x14ac:dyDescent="0.3">
      <c r="B75">
        <v>75</v>
      </c>
      <c r="C75">
        <v>286</v>
      </c>
      <c r="D75" t="s">
        <v>153</v>
      </c>
      <c r="E75" s="3">
        <v>91</v>
      </c>
      <c r="F75" s="3">
        <v>91</v>
      </c>
      <c r="G75" s="11">
        <v>1</v>
      </c>
    </row>
    <row r="76" spans="1:7" x14ac:dyDescent="0.3">
      <c r="B76">
        <v>76</v>
      </c>
      <c r="C76">
        <v>287</v>
      </c>
      <c r="D76" t="s">
        <v>154</v>
      </c>
      <c r="E76" s="3">
        <v>2</v>
      </c>
      <c r="F76" s="3">
        <v>2</v>
      </c>
      <c r="G76" s="11">
        <v>1</v>
      </c>
    </row>
    <row r="77" spans="1:7" x14ac:dyDescent="0.3">
      <c r="B77">
        <v>77</v>
      </c>
      <c r="C77">
        <v>288</v>
      </c>
      <c r="D77" t="s">
        <v>1</v>
      </c>
      <c r="E77" s="3">
        <v>78</v>
      </c>
      <c r="F77" s="3">
        <v>89.66</v>
      </c>
      <c r="G77" s="11">
        <v>1.1494871794871795</v>
      </c>
    </row>
    <row r="78" spans="1:7" x14ac:dyDescent="0.3">
      <c r="A78" s="1" t="s">
        <v>104</v>
      </c>
      <c r="B78" s="1"/>
      <c r="E78" s="3">
        <v>10003745109.799999</v>
      </c>
      <c r="F78" s="3">
        <v>11364824482.66</v>
      </c>
      <c r="G78" s="11">
        <v>1.2884016876277322</v>
      </c>
    </row>
    <row r="79" spans="1:7" x14ac:dyDescent="0.3">
      <c r="C79"/>
      <c r="D79"/>
      <c r="E79"/>
      <c r="F79"/>
      <c r="G79"/>
    </row>
    <row r="80" spans="1:7" x14ac:dyDescent="0.3">
      <c r="C80"/>
      <c r="D80"/>
      <c r="E80"/>
      <c r="F80"/>
      <c r="G80"/>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CEA6D-E229-4CB8-B0AC-F4E3A1E2CD8E}">
  <sheetPr>
    <tabColor rgb="FF002060"/>
  </sheetPr>
  <dimension ref="A1:W82"/>
  <sheetViews>
    <sheetView showGridLines="0" topLeftCell="M1" zoomScale="80" zoomScaleNormal="80" zoomScaleSheetLayoutView="85" workbookViewId="0">
      <pane ySplit="4" topLeftCell="A5" activePane="bottomLeft" state="frozen"/>
      <selection pane="bottomLeft"/>
    </sheetView>
  </sheetViews>
  <sheetFormatPr baseColWidth="10" defaultColWidth="11.44140625" defaultRowHeight="14.4" outlineLevelCol="1" x14ac:dyDescent="0.25"/>
  <cols>
    <col min="1" max="3" width="11.44140625" style="42" customWidth="1" outlineLevel="1"/>
    <col min="4" max="4" width="6.5546875" style="43" customWidth="1"/>
    <col min="5" max="5" width="27.109375" style="44" customWidth="1"/>
    <col min="6" max="6" width="17.109375" style="44" customWidth="1"/>
    <col min="7" max="7" width="5" style="43" customWidth="1"/>
    <col min="8" max="8" width="39.33203125" style="44" customWidth="1"/>
    <col min="9" max="9" width="5" style="43" customWidth="1"/>
    <col min="10" max="10" width="26.33203125" style="47" customWidth="1"/>
    <col min="11" max="11" width="47.44140625" style="44" customWidth="1"/>
    <col min="12" max="12" width="38.6640625" style="44" customWidth="1"/>
    <col min="13" max="13" width="18.6640625" style="44" customWidth="1"/>
    <col min="14" max="14" width="20.33203125" style="43" customWidth="1"/>
    <col min="15" max="17" width="18.6640625" style="44" customWidth="1"/>
    <col min="18" max="18" width="60.6640625" style="44" hidden="1" customWidth="1" outlineLevel="1"/>
    <col min="19" max="19" width="20.33203125" style="44" customWidth="1" collapsed="1"/>
    <col min="20" max="20" width="18.6640625" style="44" customWidth="1" outlineLevel="1"/>
    <col min="21" max="21" width="60.6640625" style="44" customWidth="1" outlineLevel="1"/>
    <col min="22" max="23" width="18.6640625" style="44" customWidth="1"/>
    <col min="24" max="16384" width="11.44140625" style="42"/>
  </cols>
  <sheetData>
    <row r="1" spans="1:23" s="13" customFormat="1" ht="33" customHeight="1" x14ac:dyDescent="0.3">
      <c r="A1" s="114" t="s">
        <v>372</v>
      </c>
      <c r="D1" s="254"/>
      <c r="E1" s="255"/>
      <c r="F1" s="255"/>
      <c r="G1" s="255"/>
      <c r="H1" s="256"/>
      <c r="I1" s="248" t="s">
        <v>236</v>
      </c>
      <c r="J1" s="248"/>
      <c r="K1" s="248"/>
      <c r="L1" s="248"/>
      <c r="M1" s="248"/>
      <c r="N1" s="248"/>
      <c r="O1" s="248"/>
      <c r="P1" s="248"/>
      <c r="Q1" s="248"/>
      <c r="R1" s="248"/>
      <c r="S1" s="248"/>
      <c r="T1" s="248"/>
      <c r="U1" s="248"/>
      <c r="V1" s="248"/>
      <c r="W1" s="249"/>
    </row>
    <row r="2" spans="1:23" s="14" customFormat="1" ht="33" customHeight="1" x14ac:dyDescent="0.3">
      <c r="D2" s="257"/>
      <c r="E2" s="258"/>
      <c r="F2" s="258"/>
      <c r="G2" s="258"/>
      <c r="H2" s="259"/>
      <c r="I2" s="250"/>
      <c r="J2" s="250"/>
      <c r="K2" s="250"/>
      <c r="L2" s="250"/>
      <c r="M2" s="250"/>
      <c r="N2" s="250"/>
      <c r="O2" s="250"/>
      <c r="P2" s="250"/>
      <c r="Q2" s="250"/>
      <c r="R2" s="250"/>
      <c r="S2" s="250"/>
      <c r="T2" s="250"/>
      <c r="U2" s="250"/>
      <c r="V2" s="250"/>
      <c r="W2" s="251"/>
    </row>
    <row r="3" spans="1:23" s="13" customFormat="1" ht="38.25" customHeight="1" thickBot="1" x14ac:dyDescent="0.35">
      <c r="D3" s="260"/>
      <c r="E3" s="261"/>
      <c r="F3" s="261"/>
      <c r="G3" s="261"/>
      <c r="H3" s="262"/>
      <c r="I3" s="252"/>
      <c r="J3" s="252"/>
      <c r="K3" s="252"/>
      <c r="L3" s="252"/>
      <c r="M3" s="252"/>
      <c r="N3" s="252"/>
      <c r="O3" s="252"/>
      <c r="P3" s="252"/>
      <c r="Q3" s="252"/>
      <c r="R3" s="252"/>
      <c r="S3" s="252"/>
      <c r="T3" s="252"/>
      <c r="U3" s="252"/>
      <c r="V3" s="252"/>
      <c r="W3" s="253"/>
    </row>
    <row r="4" spans="1:23" s="16" customFormat="1" ht="51.75" customHeight="1" thickBot="1" x14ac:dyDescent="0.35">
      <c r="A4" s="15" t="s">
        <v>237</v>
      </c>
      <c r="B4" s="15" t="s">
        <v>238</v>
      </c>
      <c r="C4" s="73" t="s">
        <v>239</v>
      </c>
      <c r="D4" s="106" t="s">
        <v>240</v>
      </c>
      <c r="E4" s="107" t="s">
        <v>241</v>
      </c>
      <c r="F4" s="107" t="s">
        <v>242</v>
      </c>
      <c r="G4" s="107" t="s">
        <v>243</v>
      </c>
      <c r="H4" s="107" t="s">
        <v>244</v>
      </c>
      <c r="I4" s="107" t="s">
        <v>243</v>
      </c>
      <c r="J4" s="107" t="s">
        <v>245</v>
      </c>
      <c r="K4" s="107" t="s">
        <v>246</v>
      </c>
      <c r="L4" s="107" t="s">
        <v>247</v>
      </c>
      <c r="M4" s="107" t="s">
        <v>248</v>
      </c>
      <c r="N4" s="108" t="s">
        <v>249</v>
      </c>
      <c r="O4" s="115" t="s">
        <v>371</v>
      </c>
      <c r="P4" s="109" t="s">
        <v>250</v>
      </c>
      <c r="Q4" s="116" t="s">
        <v>373</v>
      </c>
      <c r="R4" s="109" t="s">
        <v>370</v>
      </c>
      <c r="S4" s="113" t="s">
        <v>252</v>
      </c>
      <c r="T4" s="110" t="s">
        <v>368</v>
      </c>
      <c r="U4" s="111" t="s">
        <v>251</v>
      </c>
      <c r="V4" s="109" t="s">
        <v>253</v>
      </c>
      <c r="W4" s="112" t="s">
        <v>254</v>
      </c>
    </row>
    <row r="5" spans="1:23" s="20" customFormat="1" ht="120" customHeight="1" x14ac:dyDescent="0.3">
      <c r="A5" s="17">
        <v>1</v>
      </c>
      <c r="B5" s="17">
        <v>31</v>
      </c>
      <c r="C5" s="74">
        <v>221</v>
      </c>
      <c r="D5" s="263">
        <v>1</v>
      </c>
      <c r="E5" s="247" t="s">
        <v>255</v>
      </c>
      <c r="F5" s="247" t="s">
        <v>256</v>
      </c>
      <c r="G5" s="247">
        <v>1</v>
      </c>
      <c r="H5" s="264" t="s">
        <v>0</v>
      </c>
      <c r="I5" s="247">
        <v>1</v>
      </c>
      <c r="J5" s="247" t="s">
        <v>257</v>
      </c>
      <c r="K5" s="75" t="s">
        <v>258</v>
      </c>
      <c r="L5" s="76" t="s">
        <v>257</v>
      </c>
      <c r="M5" s="76" t="s">
        <v>259</v>
      </c>
      <c r="N5" s="105">
        <v>1</v>
      </c>
      <c r="O5" s="80" t="s">
        <v>260</v>
      </c>
      <c r="P5" s="76" t="s">
        <v>260</v>
      </c>
      <c r="Q5" s="76" t="s">
        <v>260</v>
      </c>
      <c r="R5" s="77" t="s">
        <v>173</v>
      </c>
      <c r="S5" s="80" t="s">
        <v>260</v>
      </c>
      <c r="T5" s="78"/>
      <c r="U5" s="78"/>
      <c r="V5" s="78" t="s">
        <v>260</v>
      </c>
      <c r="W5" s="79">
        <v>1</v>
      </c>
    </row>
    <row r="6" spans="1:23" s="20" customFormat="1" ht="120" customHeight="1" x14ac:dyDescent="0.3">
      <c r="A6" s="17">
        <v>1</v>
      </c>
      <c r="B6" s="17">
        <v>31</v>
      </c>
      <c r="C6" s="74">
        <v>222</v>
      </c>
      <c r="D6" s="240"/>
      <c r="E6" s="239"/>
      <c r="F6" s="239"/>
      <c r="G6" s="239"/>
      <c r="H6" s="245"/>
      <c r="I6" s="239"/>
      <c r="J6" s="239"/>
      <c r="K6" s="69" t="s">
        <v>2</v>
      </c>
      <c r="L6" s="66" t="s">
        <v>257</v>
      </c>
      <c r="M6" s="66" t="s">
        <v>259</v>
      </c>
      <c r="N6" s="81">
        <v>0.25</v>
      </c>
      <c r="O6" s="81" t="s">
        <v>259</v>
      </c>
      <c r="P6" s="50">
        <v>0.25</v>
      </c>
      <c r="Q6" s="50">
        <v>0.25</v>
      </c>
      <c r="R6" s="68" t="s">
        <v>369</v>
      </c>
      <c r="S6" s="90">
        <v>0.25</v>
      </c>
      <c r="T6" s="50"/>
      <c r="U6" s="50"/>
      <c r="V6" s="50">
        <v>0.25</v>
      </c>
      <c r="W6" s="62">
        <v>0.25</v>
      </c>
    </row>
    <row r="7" spans="1:23" s="20" customFormat="1" ht="120" customHeight="1" x14ac:dyDescent="0.3">
      <c r="A7" s="17">
        <v>1</v>
      </c>
      <c r="B7" s="17">
        <v>31</v>
      </c>
      <c r="C7" s="74">
        <v>304</v>
      </c>
      <c r="D7" s="240"/>
      <c r="E7" s="239"/>
      <c r="F7" s="239"/>
      <c r="G7" s="239"/>
      <c r="H7" s="245"/>
      <c r="I7" s="239"/>
      <c r="J7" s="239"/>
      <c r="K7" s="69" t="s">
        <v>4</v>
      </c>
      <c r="L7" s="66" t="s">
        <v>261</v>
      </c>
      <c r="M7" s="66">
        <v>2</v>
      </c>
      <c r="N7" s="82">
        <v>5</v>
      </c>
      <c r="O7" s="82" t="s">
        <v>260</v>
      </c>
      <c r="P7" s="51">
        <v>3</v>
      </c>
      <c r="Q7" s="51">
        <v>3</v>
      </c>
      <c r="R7" s="68" t="s">
        <v>195</v>
      </c>
      <c r="S7" s="82">
        <v>1</v>
      </c>
      <c r="T7" s="51"/>
      <c r="U7" s="51"/>
      <c r="V7" s="51">
        <v>1</v>
      </c>
      <c r="W7" s="19" t="s">
        <v>260</v>
      </c>
    </row>
    <row r="8" spans="1:23" s="20" customFormat="1" ht="120" customHeight="1" x14ac:dyDescent="0.3">
      <c r="A8" s="17">
        <v>1</v>
      </c>
      <c r="B8" s="17">
        <v>32</v>
      </c>
      <c r="C8" s="74">
        <v>223</v>
      </c>
      <c r="D8" s="240"/>
      <c r="E8" s="239"/>
      <c r="F8" s="239"/>
      <c r="G8" s="239">
        <v>2</v>
      </c>
      <c r="H8" s="243" t="s">
        <v>262</v>
      </c>
      <c r="I8" s="239">
        <v>2</v>
      </c>
      <c r="J8" s="239" t="s">
        <v>256</v>
      </c>
      <c r="K8" s="69" t="s">
        <v>120</v>
      </c>
      <c r="L8" s="66" t="s">
        <v>263</v>
      </c>
      <c r="M8" s="66" t="s">
        <v>259</v>
      </c>
      <c r="N8" s="84">
        <v>3</v>
      </c>
      <c r="O8" s="82" t="s">
        <v>260</v>
      </c>
      <c r="P8" s="66" t="s">
        <v>260</v>
      </c>
      <c r="Q8" s="66" t="s">
        <v>260</v>
      </c>
      <c r="R8" s="92" t="s">
        <v>171</v>
      </c>
      <c r="S8" s="93" t="s">
        <v>260</v>
      </c>
      <c r="T8" s="18"/>
      <c r="U8" s="18"/>
      <c r="V8" s="18">
        <v>2</v>
      </c>
      <c r="W8" s="19">
        <v>3</v>
      </c>
    </row>
    <row r="9" spans="1:23" s="20" customFormat="1" ht="120" customHeight="1" x14ac:dyDescent="0.3">
      <c r="A9" s="17">
        <v>1</v>
      </c>
      <c r="B9" s="17">
        <v>32</v>
      </c>
      <c r="C9" s="74">
        <v>224</v>
      </c>
      <c r="D9" s="240"/>
      <c r="E9" s="239"/>
      <c r="F9" s="239"/>
      <c r="G9" s="239"/>
      <c r="H9" s="243"/>
      <c r="I9" s="239"/>
      <c r="J9" s="239"/>
      <c r="K9" s="69" t="s">
        <v>121</v>
      </c>
      <c r="L9" s="66" t="s">
        <v>264</v>
      </c>
      <c r="M9" s="66" t="s">
        <v>259</v>
      </c>
      <c r="N9" s="84">
        <v>3</v>
      </c>
      <c r="O9" s="82" t="s">
        <v>260</v>
      </c>
      <c r="P9" s="66" t="s">
        <v>260</v>
      </c>
      <c r="Q9" s="66" t="s">
        <v>260</v>
      </c>
      <c r="R9" s="68" t="s">
        <v>172</v>
      </c>
      <c r="S9" s="93">
        <v>1</v>
      </c>
      <c r="T9" s="18"/>
      <c r="U9" s="18"/>
      <c r="V9" s="18">
        <v>2</v>
      </c>
      <c r="W9" s="19">
        <v>3</v>
      </c>
    </row>
    <row r="10" spans="1:23" s="20" customFormat="1" ht="120" customHeight="1" x14ac:dyDescent="0.3">
      <c r="A10" s="17">
        <v>1</v>
      </c>
      <c r="B10" s="17">
        <v>32</v>
      </c>
      <c r="C10" s="74">
        <v>226</v>
      </c>
      <c r="D10" s="240"/>
      <c r="E10" s="239"/>
      <c r="F10" s="239"/>
      <c r="G10" s="239"/>
      <c r="H10" s="243"/>
      <c r="I10" s="239"/>
      <c r="J10" s="239"/>
      <c r="K10" s="69" t="s">
        <v>265</v>
      </c>
      <c r="L10" s="66" t="s">
        <v>266</v>
      </c>
      <c r="M10" s="66" t="s">
        <v>260</v>
      </c>
      <c r="N10" s="83">
        <v>1</v>
      </c>
      <c r="O10" s="83" t="s">
        <v>259</v>
      </c>
      <c r="P10" s="52">
        <v>0.25</v>
      </c>
      <c r="Q10" s="52">
        <v>0.35</v>
      </c>
      <c r="R10" s="68" t="s">
        <v>125</v>
      </c>
      <c r="S10" s="94">
        <v>0.25</v>
      </c>
      <c r="T10" s="22"/>
      <c r="U10" s="22"/>
      <c r="V10" s="22">
        <v>0.25</v>
      </c>
      <c r="W10" s="23">
        <v>0.25</v>
      </c>
    </row>
    <row r="11" spans="1:23" s="20" customFormat="1" ht="120" customHeight="1" x14ac:dyDescent="0.3">
      <c r="A11" s="17">
        <v>1</v>
      </c>
      <c r="B11" s="17">
        <v>32</v>
      </c>
      <c r="C11" s="74">
        <v>227</v>
      </c>
      <c r="D11" s="240"/>
      <c r="E11" s="239"/>
      <c r="F11" s="239"/>
      <c r="G11" s="239"/>
      <c r="H11" s="243"/>
      <c r="I11" s="239"/>
      <c r="J11" s="239"/>
      <c r="K11" s="69" t="s">
        <v>267</v>
      </c>
      <c r="L11" s="66" t="s">
        <v>261</v>
      </c>
      <c r="M11" s="66">
        <v>1</v>
      </c>
      <c r="N11" s="82">
        <v>3</v>
      </c>
      <c r="O11" s="82" t="s">
        <v>260</v>
      </c>
      <c r="P11" s="66">
        <v>1</v>
      </c>
      <c r="Q11" s="66">
        <v>1</v>
      </c>
      <c r="R11" s="68" t="s">
        <v>194</v>
      </c>
      <c r="S11" s="95">
        <v>1</v>
      </c>
      <c r="T11" s="24"/>
      <c r="U11" s="24"/>
      <c r="V11" s="24">
        <v>1</v>
      </c>
      <c r="W11" s="25">
        <v>0</v>
      </c>
    </row>
    <row r="12" spans="1:23" s="20" customFormat="1" ht="120" customHeight="1" x14ac:dyDescent="0.3">
      <c r="A12" s="17">
        <v>1</v>
      </c>
      <c r="B12" s="17">
        <v>33</v>
      </c>
      <c r="C12" s="74">
        <v>228</v>
      </c>
      <c r="D12" s="240"/>
      <c r="E12" s="239"/>
      <c r="F12" s="239"/>
      <c r="G12" s="66">
        <v>3</v>
      </c>
      <c r="H12" s="53" t="s">
        <v>7</v>
      </c>
      <c r="I12" s="66">
        <v>3</v>
      </c>
      <c r="J12" s="66" t="s">
        <v>261</v>
      </c>
      <c r="K12" s="69" t="s">
        <v>268</v>
      </c>
      <c r="L12" s="66" t="s">
        <v>269</v>
      </c>
      <c r="M12" s="66">
        <v>10</v>
      </c>
      <c r="N12" s="84">
        <v>10</v>
      </c>
      <c r="O12" s="84">
        <f>+Q12-P12</f>
        <v>3</v>
      </c>
      <c r="P12" s="66">
        <v>1</v>
      </c>
      <c r="Q12" s="66">
        <v>4</v>
      </c>
      <c r="R12" s="68" t="s">
        <v>196</v>
      </c>
      <c r="S12" s="93">
        <v>2</v>
      </c>
      <c r="T12" s="18"/>
      <c r="U12" s="18"/>
      <c r="V12" s="18">
        <v>3</v>
      </c>
      <c r="W12" s="19">
        <v>4</v>
      </c>
    </row>
    <row r="13" spans="1:23" s="20" customFormat="1" ht="120" customHeight="1" x14ac:dyDescent="0.3">
      <c r="A13" s="17">
        <v>2</v>
      </c>
      <c r="B13" s="17">
        <v>47</v>
      </c>
      <c r="C13" s="74">
        <v>229</v>
      </c>
      <c r="D13" s="240">
        <v>2</v>
      </c>
      <c r="E13" s="239" t="s">
        <v>270</v>
      </c>
      <c r="F13" s="239" t="s">
        <v>271</v>
      </c>
      <c r="G13" s="239">
        <v>1</v>
      </c>
      <c r="H13" s="245" t="s">
        <v>272</v>
      </c>
      <c r="I13" s="239">
        <v>1</v>
      </c>
      <c r="J13" s="239" t="s">
        <v>273</v>
      </c>
      <c r="K13" s="69" t="s">
        <v>274</v>
      </c>
      <c r="L13" s="66" t="s">
        <v>273</v>
      </c>
      <c r="M13" s="49">
        <v>0.93</v>
      </c>
      <c r="N13" s="81">
        <v>1</v>
      </c>
      <c r="O13" s="81" t="s">
        <v>259</v>
      </c>
      <c r="P13" s="52">
        <v>0.93</v>
      </c>
      <c r="Q13" s="52">
        <v>0.93</v>
      </c>
      <c r="R13" s="68" t="s">
        <v>224</v>
      </c>
      <c r="S13" s="94">
        <v>0.96</v>
      </c>
      <c r="T13" s="22"/>
      <c r="U13" s="22"/>
      <c r="V13" s="22">
        <v>0.98</v>
      </c>
      <c r="W13" s="23">
        <v>1</v>
      </c>
    </row>
    <row r="14" spans="1:23" s="20" customFormat="1" ht="120" customHeight="1" x14ac:dyDescent="0.3">
      <c r="A14" s="17">
        <v>2</v>
      </c>
      <c r="B14" s="17">
        <v>47</v>
      </c>
      <c r="C14" s="74">
        <v>230</v>
      </c>
      <c r="D14" s="240"/>
      <c r="E14" s="239"/>
      <c r="F14" s="239"/>
      <c r="G14" s="239"/>
      <c r="H14" s="245"/>
      <c r="I14" s="239"/>
      <c r="J14" s="239"/>
      <c r="K14" s="69" t="s">
        <v>11</v>
      </c>
      <c r="L14" s="66" t="s">
        <v>273</v>
      </c>
      <c r="M14" s="66">
        <v>547</v>
      </c>
      <c r="N14" s="85">
        <v>2547</v>
      </c>
      <c r="O14" s="85">
        <f>+Q14-P14</f>
        <v>2055</v>
      </c>
      <c r="P14" s="55">
        <v>1047</v>
      </c>
      <c r="Q14" s="55">
        <v>3102</v>
      </c>
      <c r="R14" s="68" t="s">
        <v>230</v>
      </c>
      <c r="S14" s="96">
        <v>1547</v>
      </c>
      <c r="T14" s="27"/>
      <c r="U14" s="27"/>
      <c r="V14" s="27">
        <v>2047</v>
      </c>
      <c r="W14" s="28">
        <v>2547</v>
      </c>
    </row>
    <row r="15" spans="1:23" s="20" customFormat="1" ht="120" customHeight="1" x14ac:dyDescent="0.3">
      <c r="A15" s="17">
        <v>2</v>
      </c>
      <c r="B15" s="17">
        <v>47</v>
      </c>
      <c r="C15" s="74">
        <v>231</v>
      </c>
      <c r="D15" s="240"/>
      <c r="E15" s="239"/>
      <c r="F15" s="239"/>
      <c r="G15" s="239"/>
      <c r="H15" s="245"/>
      <c r="I15" s="239"/>
      <c r="J15" s="239"/>
      <c r="K15" s="69" t="s">
        <v>128</v>
      </c>
      <c r="L15" s="66" t="s">
        <v>273</v>
      </c>
      <c r="M15" s="66">
        <v>1063</v>
      </c>
      <c r="N15" s="84">
        <v>1134</v>
      </c>
      <c r="O15" s="82" t="s">
        <v>260</v>
      </c>
      <c r="P15" s="55" t="s">
        <v>260</v>
      </c>
      <c r="Q15" s="55" t="s">
        <v>260</v>
      </c>
      <c r="R15" s="68" t="s">
        <v>129</v>
      </c>
      <c r="S15" s="96">
        <v>1134</v>
      </c>
      <c r="T15" s="27"/>
      <c r="U15" s="27"/>
      <c r="V15" s="27" t="s">
        <v>260</v>
      </c>
      <c r="W15" s="28"/>
    </row>
    <row r="16" spans="1:23" s="20" customFormat="1" ht="120" customHeight="1" x14ac:dyDescent="0.3">
      <c r="A16" s="17">
        <v>2</v>
      </c>
      <c r="B16" s="17">
        <v>49</v>
      </c>
      <c r="C16" s="74">
        <v>233</v>
      </c>
      <c r="D16" s="240"/>
      <c r="E16" s="239"/>
      <c r="F16" s="239"/>
      <c r="G16" s="239">
        <v>3</v>
      </c>
      <c r="H16" s="243" t="s">
        <v>275</v>
      </c>
      <c r="I16" s="239">
        <v>3</v>
      </c>
      <c r="J16" s="239" t="s">
        <v>276</v>
      </c>
      <c r="K16" s="69" t="s">
        <v>13</v>
      </c>
      <c r="L16" s="66" t="s">
        <v>276</v>
      </c>
      <c r="M16" s="66">
        <v>11</v>
      </c>
      <c r="N16" s="84">
        <v>16</v>
      </c>
      <c r="O16" s="84">
        <f>+Q16-P16</f>
        <v>1</v>
      </c>
      <c r="P16" s="66">
        <v>16</v>
      </c>
      <c r="Q16" s="66">
        <v>17</v>
      </c>
      <c r="R16" s="68" t="s">
        <v>197</v>
      </c>
      <c r="S16" s="93">
        <v>16</v>
      </c>
      <c r="T16" s="18"/>
      <c r="U16" s="18"/>
      <c r="V16" s="18">
        <v>16</v>
      </c>
      <c r="W16" s="19">
        <v>16</v>
      </c>
    </row>
    <row r="17" spans="1:23" s="20" customFormat="1" ht="120" customHeight="1" x14ac:dyDescent="0.3">
      <c r="A17" s="17">
        <v>2</v>
      </c>
      <c r="B17" s="17">
        <v>49</v>
      </c>
      <c r="C17" s="74">
        <v>234</v>
      </c>
      <c r="D17" s="240"/>
      <c r="E17" s="239"/>
      <c r="F17" s="239"/>
      <c r="G17" s="239"/>
      <c r="H17" s="243"/>
      <c r="I17" s="239"/>
      <c r="J17" s="239"/>
      <c r="K17" s="69" t="s">
        <v>14</v>
      </c>
      <c r="L17" s="66" t="s">
        <v>276</v>
      </c>
      <c r="M17" s="66">
        <v>7</v>
      </c>
      <c r="N17" s="84">
        <v>10</v>
      </c>
      <c r="O17" s="84">
        <f>+Q17-P17</f>
        <v>2</v>
      </c>
      <c r="P17" s="66">
        <v>8</v>
      </c>
      <c r="Q17" s="66">
        <v>10</v>
      </c>
      <c r="R17" s="68" t="s">
        <v>198</v>
      </c>
      <c r="S17" s="93">
        <v>9</v>
      </c>
      <c r="T17" s="18"/>
      <c r="U17" s="18"/>
      <c r="V17" s="18">
        <v>10</v>
      </c>
      <c r="W17" s="19">
        <v>10</v>
      </c>
    </row>
    <row r="18" spans="1:23" s="20" customFormat="1" ht="120" customHeight="1" x14ac:dyDescent="0.3">
      <c r="A18" s="17">
        <v>2</v>
      </c>
      <c r="B18" s="17">
        <v>49</v>
      </c>
      <c r="C18" s="74">
        <v>289</v>
      </c>
      <c r="D18" s="240"/>
      <c r="E18" s="239"/>
      <c r="F18" s="239"/>
      <c r="G18" s="239"/>
      <c r="H18" s="243"/>
      <c r="I18" s="239"/>
      <c r="J18" s="239"/>
      <c r="K18" s="69" t="s">
        <v>277</v>
      </c>
      <c r="L18" s="66" t="s">
        <v>278</v>
      </c>
      <c r="M18" s="66" t="s">
        <v>279</v>
      </c>
      <c r="N18" s="84">
        <v>2</v>
      </c>
      <c r="O18" s="84">
        <f>+Q18-P18</f>
        <v>-1</v>
      </c>
      <c r="P18" s="66">
        <v>1</v>
      </c>
      <c r="Q18" s="66">
        <v>0</v>
      </c>
      <c r="R18" s="68" t="s">
        <v>219</v>
      </c>
      <c r="S18" s="93">
        <v>2</v>
      </c>
      <c r="T18" s="18"/>
      <c r="U18" s="18"/>
      <c r="V18" s="18">
        <v>2</v>
      </c>
      <c r="W18" s="19">
        <v>2</v>
      </c>
    </row>
    <row r="19" spans="1:23" s="20" customFormat="1" ht="120" customHeight="1" x14ac:dyDescent="0.3">
      <c r="A19" s="17">
        <v>2</v>
      </c>
      <c r="B19" s="17">
        <v>50</v>
      </c>
      <c r="C19" s="74">
        <v>235</v>
      </c>
      <c r="D19" s="240"/>
      <c r="E19" s="239"/>
      <c r="F19" s="239"/>
      <c r="G19" s="239">
        <v>4</v>
      </c>
      <c r="H19" s="245" t="s">
        <v>280</v>
      </c>
      <c r="I19" s="239">
        <v>4</v>
      </c>
      <c r="J19" s="66" t="s">
        <v>281</v>
      </c>
      <c r="K19" s="69" t="s">
        <v>282</v>
      </c>
      <c r="L19" s="66" t="s">
        <v>281</v>
      </c>
      <c r="M19" s="66" t="s">
        <v>260</v>
      </c>
      <c r="N19" s="84">
        <v>10</v>
      </c>
      <c r="O19" s="84">
        <f>+Q19-P19</f>
        <v>4</v>
      </c>
      <c r="P19" s="66">
        <v>3</v>
      </c>
      <c r="Q19" s="66">
        <v>7</v>
      </c>
      <c r="R19" s="68" t="s">
        <v>199</v>
      </c>
      <c r="S19" s="93">
        <v>6</v>
      </c>
      <c r="T19" s="18"/>
      <c r="U19" s="18"/>
      <c r="V19" s="18">
        <v>9</v>
      </c>
      <c r="W19" s="19">
        <v>10</v>
      </c>
    </row>
    <row r="20" spans="1:23" s="20" customFormat="1" ht="120" customHeight="1" x14ac:dyDescent="0.3">
      <c r="A20" s="17">
        <v>2</v>
      </c>
      <c r="B20" s="17">
        <v>50</v>
      </c>
      <c r="C20" s="74">
        <v>236</v>
      </c>
      <c r="D20" s="240"/>
      <c r="E20" s="239"/>
      <c r="F20" s="239"/>
      <c r="G20" s="239"/>
      <c r="H20" s="245"/>
      <c r="I20" s="239"/>
      <c r="J20" s="66" t="s">
        <v>281</v>
      </c>
      <c r="K20" s="69" t="s">
        <v>16</v>
      </c>
      <c r="L20" s="66" t="s">
        <v>281</v>
      </c>
      <c r="M20" s="66" t="s">
        <v>260</v>
      </c>
      <c r="N20" s="84">
        <v>5</v>
      </c>
      <c r="O20" s="84">
        <f>+Q20-P20</f>
        <v>3</v>
      </c>
      <c r="P20" s="66">
        <v>1</v>
      </c>
      <c r="Q20" s="66">
        <v>4</v>
      </c>
      <c r="R20" s="68" t="s">
        <v>200</v>
      </c>
      <c r="S20" s="93">
        <v>2</v>
      </c>
      <c r="T20" s="18"/>
      <c r="U20" s="18"/>
      <c r="V20" s="18">
        <v>4</v>
      </c>
      <c r="W20" s="19">
        <v>5</v>
      </c>
    </row>
    <row r="21" spans="1:23" s="20" customFormat="1" ht="120" customHeight="1" x14ac:dyDescent="0.3">
      <c r="A21" s="17">
        <v>2</v>
      </c>
      <c r="B21" s="17">
        <v>51</v>
      </c>
      <c r="C21" s="74">
        <v>237</v>
      </c>
      <c r="D21" s="240"/>
      <c r="E21" s="239"/>
      <c r="F21" s="239"/>
      <c r="G21" s="66">
        <v>5</v>
      </c>
      <c r="H21" s="69" t="s">
        <v>17</v>
      </c>
      <c r="I21" s="66">
        <v>5</v>
      </c>
      <c r="J21" s="66" t="s">
        <v>283</v>
      </c>
      <c r="K21" s="69" t="s">
        <v>18</v>
      </c>
      <c r="L21" s="66" t="s">
        <v>283</v>
      </c>
      <c r="M21" s="49">
        <v>1</v>
      </c>
      <c r="N21" s="81">
        <v>1</v>
      </c>
      <c r="O21" s="81" t="s">
        <v>259</v>
      </c>
      <c r="P21" s="49">
        <v>1</v>
      </c>
      <c r="Q21" s="49">
        <v>0.56000000000000005</v>
      </c>
      <c r="R21" s="68" t="s">
        <v>130</v>
      </c>
      <c r="S21" s="97">
        <v>1</v>
      </c>
      <c r="T21" s="21"/>
      <c r="U21" s="21"/>
      <c r="V21" s="21">
        <v>1</v>
      </c>
      <c r="W21" s="29">
        <v>1</v>
      </c>
    </row>
    <row r="22" spans="1:23" s="20" customFormat="1" ht="120" customHeight="1" x14ac:dyDescent="0.3">
      <c r="A22" s="17">
        <v>3</v>
      </c>
      <c r="B22" s="17">
        <v>52</v>
      </c>
      <c r="C22" s="74">
        <v>238</v>
      </c>
      <c r="D22" s="240">
        <v>3</v>
      </c>
      <c r="E22" s="239" t="s">
        <v>19</v>
      </c>
      <c r="F22" s="239" t="s">
        <v>256</v>
      </c>
      <c r="G22" s="239">
        <v>1</v>
      </c>
      <c r="H22" s="245" t="s">
        <v>284</v>
      </c>
      <c r="I22" s="239">
        <v>1</v>
      </c>
      <c r="J22" s="239" t="s">
        <v>285</v>
      </c>
      <c r="K22" s="69" t="s">
        <v>134</v>
      </c>
      <c r="L22" s="66" t="s">
        <v>286</v>
      </c>
      <c r="M22" s="66">
        <v>3.8</v>
      </c>
      <c r="N22" s="84">
        <v>4.2</v>
      </c>
      <c r="O22" s="84" t="s">
        <v>259</v>
      </c>
      <c r="P22" s="66" t="s">
        <v>259</v>
      </c>
      <c r="Q22" s="66">
        <v>0</v>
      </c>
      <c r="R22" s="68" t="s">
        <v>135</v>
      </c>
      <c r="S22" s="98">
        <v>4</v>
      </c>
      <c r="T22" s="30"/>
      <c r="U22" s="30"/>
      <c r="V22" s="18" t="s">
        <v>259</v>
      </c>
      <c r="W22" s="19">
        <v>4.2</v>
      </c>
    </row>
    <row r="23" spans="1:23" s="20" customFormat="1" ht="120" customHeight="1" x14ac:dyDescent="0.3">
      <c r="A23" s="17">
        <v>3</v>
      </c>
      <c r="B23" s="17">
        <v>52</v>
      </c>
      <c r="C23" s="74">
        <v>239</v>
      </c>
      <c r="D23" s="240"/>
      <c r="E23" s="239"/>
      <c r="F23" s="239"/>
      <c r="G23" s="239"/>
      <c r="H23" s="245"/>
      <c r="I23" s="239"/>
      <c r="J23" s="239"/>
      <c r="K23" s="69" t="s">
        <v>287</v>
      </c>
      <c r="L23" s="66" t="s">
        <v>286</v>
      </c>
      <c r="M23" s="66">
        <v>4.2</v>
      </c>
      <c r="N23" s="84">
        <v>4.4000000000000004</v>
      </c>
      <c r="O23" s="84" t="s">
        <v>259</v>
      </c>
      <c r="P23" s="66" t="s">
        <v>259</v>
      </c>
      <c r="Q23" s="66">
        <v>0</v>
      </c>
      <c r="R23" s="68" t="s">
        <v>135</v>
      </c>
      <c r="S23" s="98">
        <v>4.3</v>
      </c>
      <c r="T23" s="30"/>
      <c r="U23" s="30"/>
      <c r="V23" s="18" t="s">
        <v>279</v>
      </c>
      <c r="W23" s="19">
        <v>4.4000000000000004</v>
      </c>
    </row>
    <row r="24" spans="1:23" s="20" customFormat="1" ht="120" customHeight="1" x14ac:dyDescent="0.3">
      <c r="A24" s="17">
        <v>3</v>
      </c>
      <c r="B24" s="17">
        <v>52</v>
      </c>
      <c r="C24" s="74">
        <v>240</v>
      </c>
      <c r="D24" s="240"/>
      <c r="E24" s="239"/>
      <c r="F24" s="239"/>
      <c r="G24" s="239"/>
      <c r="H24" s="245"/>
      <c r="I24" s="239"/>
      <c r="J24" s="239"/>
      <c r="K24" s="69" t="s">
        <v>21</v>
      </c>
      <c r="L24" s="66" t="s">
        <v>286</v>
      </c>
      <c r="M24" s="54">
        <v>1300</v>
      </c>
      <c r="N24" s="85">
        <v>7300</v>
      </c>
      <c r="O24" s="85">
        <f>+Q24-P24</f>
        <v>0</v>
      </c>
      <c r="P24" s="54">
        <v>2800</v>
      </c>
      <c r="Q24" s="54">
        <v>2800</v>
      </c>
      <c r="R24" s="68" t="s">
        <v>185</v>
      </c>
      <c r="S24" s="99">
        <v>4300</v>
      </c>
      <c r="T24" s="26"/>
      <c r="U24" s="26"/>
      <c r="V24" s="26">
        <v>5800</v>
      </c>
      <c r="W24" s="31">
        <v>7300</v>
      </c>
    </row>
    <row r="25" spans="1:23" s="20" customFormat="1" ht="120" customHeight="1" x14ac:dyDescent="0.3">
      <c r="A25" s="17">
        <v>3</v>
      </c>
      <c r="B25" s="17">
        <v>52</v>
      </c>
      <c r="C25" s="74">
        <v>241</v>
      </c>
      <c r="D25" s="240"/>
      <c r="E25" s="239"/>
      <c r="F25" s="239"/>
      <c r="G25" s="239"/>
      <c r="H25" s="245"/>
      <c r="I25" s="239"/>
      <c r="J25" s="239"/>
      <c r="K25" s="69" t="s">
        <v>288</v>
      </c>
      <c r="L25" s="66" t="s">
        <v>289</v>
      </c>
      <c r="M25" s="54">
        <v>970000</v>
      </c>
      <c r="N25" s="85">
        <v>3000000</v>
      </c>
      <c r="O25" s="85" t="s">
        <v>259</v>
      </c>
      <c r="P25" s="54">
        <v>750000</v>
      </c>
      <c r="Q25" s="54">
        <v>1700038</v>
      </c>
      <c r="R25" s="68" t="s">
        <v>162</v>
      </c>
      <c r="S25" s="99">
        <v>1500000</v>
      </c>
      <c r="T25" s="26"/>
      <c r="U25" s="26"/>
      <c r="V25" s="26">
        <v>2250000</v>
      </c>
      <c r="W25" s="31">
        <v>3000000</v>
      </c>
    </row>
    <row r="26" spans="1:23" s="20" customFormat="1" ht="120" customHeight="1" x14ac:dyDescent="0.3">
      <c r="A26" s="17">
        <v>3</v>
      </c>
      <c r="B26" s="17">
        <v>52</v>
      </c>
      <c r="C26" s="74">
        <v>242</v>
      </c>
      <c r="D26" s="240"/>
      <c r="E26" s="239"/>
      <c r="F26" s="239"/>
      <c r="G26" s="239"/>
      <c r="H26" s="245"/>
      <c r="I26" s="239"/>
      <c r="J26" s="239"/>
      <c r="K26" s="69" t="s">
        <v>290</v>
      </c>
      <c r="L26" s="66" t="s">
        <v>291</v>
      </c>
      <c r="M26" s="54" t="s">
        <v>259</v>
      </c>
      <c r="N26" s="85">
        <v>1100</v>
      </c>
      <c r="O26" s="85">
        <f>+Q26-P26</f>
        <v>0</v>
      </c>
      <c r="P26" s="54">
        <v>543</v>
      </c>
      <c r="Q26" s="54">
        <v>543</v>
      </c>
      <c r="R26" s="68" t="s">
        <v>137</v>
      </c>
      <c r="S26" s="99">
        <v>730</v>
      </c>
      <c r="T26" s="26"/>
      <c r="U26" s="26"/>
      <c r="V26" s="26">
        <v>915</v>
      </c>
      <c r="W26" s="31">
        <v>1100</v>
      </c>
    </row>
    <row r="27" spans="1:23" s="20" customFormat="1" ht="120" customHeight="1" x14ac:dyDescent="0.3">
      <c r="A27" s="17">
        <v>3</v>
      </c>
      <c r="B27" s="17">
        <v>53</v>
      </c>
      <c r="C27" s="74">
        <v>243</v>
      </c>
      <c r="D27" s="240"/>
      <c r="E27" s="239"/>
      <c r="F27" s="239"/>
      <c r="G27" s="239">
        <v>2</v>
      </c>
      <c r="H27" s="243" t="s">
        <v>23</v>
      </c>
      <c r="I27" s="239">
        <v>2</v>
      </c>
      <c r="J27" s="239" t="s">
        <v>292</v>
      </c>
      <c r="K27" s="69" t="s">
        <v>293</v>
      </c>
      <c r="L27" s="66" t="s">
        <v>294</v>
      </c>
      <c r="M27" s="54">
        <v>8</v>
      </c>
      <c r="N27" s="85">
        <v>32</v>
      </c>
      <c r="O27" s="85">
        <f>+Q27-P27</f>
        <v>0</v>
      </c>
      <c r="P27" s="54">
        <v>16</v>
      </c>
      <c r="Q27" s="54">
        <v>16</v>
      </c>
      <c r="R27" s="68" t="s">
        <v>175</v>
      </c>
      <c r="S27" s="99">
        <v>24</v>
      </c>
      <c r="T27" s="26"/>
      <c r="U27" s="26"/>
      <c r="V27" s="26">
        <v>29</v>
      </c>
      <c r="W27" s="31">
        <v>32</v>
      </c>
    </row>
    <row r="28" spans="1:23" s="20" customFormat="1" ht="120" customHeight="1" x14ac:dyDescent="0.3">
      <c r="A28" s="17">
        <v>3</v>
      </c>
      <c r="B28" s="17">
        <v>53</v>
      </c>
      <c r="C28" s="74">
        <v>244</v>
      </c>
      <c r="D28" s="240"/>
      <c r="E28" s="239"/>
      <c r="F28" s="239"/>
      <c r="G28" s="239"/>
      <c r="H28" s="243"/>
      <c r="I28" s="239"/>
      <c r="J28" s="239"/>
      <c r="K28" s="69" t="s">
        <v>24</v>
      </c>
      <c r="L28" s="66" t="s">
        <v>292</v>
      </c>
      <c r="M28" s="54">
        <v>2048</v>
      </c>
      <c r="N28" s="85">
        <v>11291</v>
      </c>
      <c r="O28" s="85" t="s">
        <v>259</v>
      </c>
      <c r="P28" s="54">
        <v>4251</v>
      </c>
      <c r="Q28" s="54">
        <v>4664</v>
      </c>
      <c r="R28" s="68" t="s">
        <v>212</v>
      </c>
      <c r="S28" s="99">
        <v>6571</v>
      </c>
      <c r="T28" s="26"/>
      <c r="U28" s="26"/>
      <c r="V28" s="26">
        <v>8931</v>
      </c>
      <c r="W28" s="31">
        <v>11291</v>
      </c>
    </row>
    <row r="29" spans="1:23" s="20" customFormat="1" ht="120" customHeight="1" x14ac:dyDescent="0.3">
      <c r="A29" s="17">
        <v>3</v>
      </c>
      <c r="B29" s="17">
        <v>53</v>
      </c>
      <c r="C29" s="74">
        <v>245</v>
      </c>
      <c r="D29" s="240"/>
      <c r="E29" s="239"/>
      <c r="F29" s="239"/>
      <c r="G29" s="239"/>
      <c r="H29" s="243"/>
      <c r="I29" s="239"/>
      <c r="J29" s="239"/>
      <c r="K29" s="69" t="s">
        <v>295</v>
      </c>
      <c r="L29" s="66" t="s">
        <v>292</v>
      </c>
      <c r="M29" s="54">
        <v>162140</v>
      </c>
      <c r="N29" s="85">
        <v>251000</v>
      </c>
      <c r="O29" s="85" t="s">
        <v>259</v>
      </c>
      <c r="P29" s="54">
        <v>201000</v>
      </c>
      <c r="Q29" s="54">
        <v>187566</v>
      </c>
      <c r="R29" s="68" t="s">
        <v>213</v>
      </c>
      <c r="S29" s="99">
        <v>211000</v>
      </c>
      <c r="T29" s="26"/>
      <c r="U29" s="26"/>
      <c r="V29" s="26">
        <v>231000</v>
      </c>
      <c r="W29" s="31">
        <v>251000</v>
      </c>
    </row>
    <row r="30" spans="1:23" s="20" customFormat="1" ht="120" customHeight="1" x14ac:dyDescent="0.3">
      <c r="A30" s="17">
        <v>3</v>
      </c>
      <c r="B30" s="17">
        <v>53</v>
      </c>
      <c r="C30" s="74">
        <v>246</v>
      </c>
      <c r="D30" s="240"/>
      <c r="E30" s="239"/>
      <c r="F30" s="239"/>
      <c r="G30" s="239"/>
      <c r="H30" s="243"/>
      <c r="I30" s="239"/>
      <c r="J30" s="239"/>
      <c r="K30" s="69" t="s">
        <v>296</v>
      </c>
      <c r="L30" s="66" t="s">
        <v>297</v>
      </c>
      <c r="M30" s="66">
        <v>217</v>
      </c>
      <c r="N30" s="84">
        <v>317</v>
      </c>
      <c r="O30" s="84">
        <f>+Q30-P30</f>
        <v>12</v>
      </c>
      <c r="P30" s="66">
        <v>4</v>
      </c>
      <c r="Q30" s="66">
        <v>16</v>
      </c>
      <c r="R30" s="68" t="s">
        <v>201</v>
      </c>
      <c r="S30" s="93">
        <v>144</v>
      </c>
      <c r="T30" s="18"/>
      <c r="U30" s="18"/>
      <c r="V30" s="18">
        <v>150</v>
      </c>
      <c r="W30" s="19">
        <v>317</v>
      </c>
    </row>
    <row r="31" spans="1:23" s="20" customFormat="1" ht="120" customHeight="1" x14ac:dyDescent="0.3">
      <c r="A31" s="17">
        <v>3</v>
      </c>
      <c r="B31" s="17">
        <v>53</v>
      </c>
      <c r="C31" s="74">
        <v>247</v>
      </c>
      <c r="D31" s="240"/>
      <c r="E31" s="239"/>
      <c r="F31" s="239"/>
      <c r="G31" s="239"/>
      <c r="H31" s="243"/>
      <c r="I31" s="239"/>
      <c r="J31" s="239"/>
      <c r="K31" s="69" t="s">
        <v>27</v>
      </c>
      <c r="L31" s="66" t="s">
        <v>298</v>
      </c>
      <c r="M31" s="66" t="s">
        <v>279</v>
      </c>
      <c r="N31" s="84">
        <v>40</v>
      </c>
      <c r="O31" s="84">
        <f>+Q31-P31</f>
        <v>0</v>
      </c>
      <c r="P31" s="66">
        <v>10</v>
      </c>
      <c r="Q31" s="66">
        <v>10</v>
      </c>
      <c r="R31" s="68" t="s">
        <v>159</v>
      </c>
      <c r="S31" s="93">
        <v>20</v>
      </c>
      <c r="T31" s="18"/>
      <c r="U31" s="18"/>
      <c r="V31" s="18">
        <v>30</v>
      </c>
      <c r="W31" s="19">
        <v>40</v>
      </c>
    </row>
    <row r="32" spans="1:23" s="20" customFormat="1" ht="120" customHeight="1" x14ac:dyDescent="0.3">
      <c r="A32" s="17">
        <v>3</v>
      </c>
      <c r="B32" s="17">
        <v>53</v>
      </c>
      <c r="C32" s="74">
        <v>307</v>
      </c>
      <c r="D32" s="240"/>
      <c r="E32" s="239"/>
      <c r="F32" s="239"/>
      <c r="G32" s="239"/>
      <c r="H32" s="243"/>
      <c r="I32" s="239"/>
      <c r="J32" s="239"/>
      <c r="K32" s="69" t="s">
        <v>299</v>
      </c>
      <c r="L32" s="66" t="s">
        <v>278</v>
      </c>
      <c r="M32" s="66" t="s">
        <v>279</v>
      </c>
      <c r="N32" s="84">
        <v>1</v>
      </c>
      <c r="O32" s="84">
        <f>+Q32-P32</f>
        <v>0</v>
      </c>
      <c r="P32" s="66">
        <v>1</v>
      </c>
      <c r="Q32" s="66">
        <v>1</v>
      </c>
      <c r="R32" s="68" t="s">
        <v>220</v>
      </c>
      <c r="S32" s="93">
        <v>1</v>
      </c>
      <c r="T32" s="18"/>
      <c r="U32" s="18"/>
      <c r="V32" s="18">
        <v>1</v>
      </c>
      <c r="W32" s="19">
        <v>1</v>
      </c>
    </row>
    <row r="33" spans="1:23" s="20" customFormat="1" ht="120" customHeight="1" x14ac:dyDescent="0.3">
      <c r="A33" s="17">
        <v>3</v>
      </c>
      <c r="B33" s="17">
        <v>54</v>
      </c>
      <c r="C33" s="74">
        <v>248</v>
      </c>
      <c r="D33" s="240"/>
      <c r="E33" s="239"/>
      <c r="F33" s="239"/>
      <c r="G33" s="66">
        <v>3</v>
      </c>
      <c r="H33" s="69" t="s">
        <v>29</v>
      </c>
      <c r="I33" s="66">
        <v>3</v>
      </c>
      <c r="J33" s="66" t="s">
        <v>300</v>
      </c>
      <c r="K33" s="69" t="s">
        <v>30</v>
      </c>
      <c r="L33" s="66" t="s">
        <v>301</v>
      </c>
      <c r="M33" s="54">
        <v>1100000</v>
      </c>
      <c r="N33" s="85">
        <v>4400000</v>
      </c>
      <c r="O33" s="85" t="s">
        <v>259</v>
      </c>
      <c r="P33" s="54">
        <v>2000000</v>
      </c>
      <c r="Q33" s="54">
        <v>2211031</v>
      </c>
      <c r="R33" s="68" t="s">
        <v>202</v>
      </c>
      <c r="S33" s="99">
        <v>2700000</v>
      </c>
      <c r="T33" s="26"/>
      <c r="U33" s="26"/>
      <c r="V33" s="26">
        <v>3400000</v>
      </c>
      <c r="W33" s="31">
        <v>4400000</v>
      </c>
    </row>
    <row r="34" spans="1:23" s="20" customFormat="1" ht="120" customHeight="1" x14ac:dyDescent="0.3">
      <c r="A34" s="17">
        <v>3</v>
      </c>
      <c r="B34" s="17">
        <v>55</v>
      </c>
      <c r="C34" s="74">
        <v>249</v>
      </c>
      <c r="D34" s="240"/>
      <c r="E34" s="239"/>
      <c r="F34" s="239"/>
      <c r="G34" s="239">
        <v>4</v>
      </c>
      <c r="H34" s="245" t="s">
        <v>31</v>
      </c>
      <c r="I34" s="239">
        <v>4</v>
      </c>
      <c r="J34" s="239" t="s">
        <v>302</v>
      </c>
      <c r="K34" s="69" t="s">
        <v>132</v>
      </c>
      <c r="L34" s="66" t="s">
        <v>298</v>
      </c>
      <c r="M34" s="54" t="s">
        <v>259</v>
      </c>
      <c r="N34" s="85">
        <v>1000</v>
      </c>
      <c r="O34" s="85">
        <f t="shared" ref="O34:O40" si="0">+Q34-P34</f>
        <v>6</v>
      </c>
      <c r="P34" s="66">
        <v>250</v>
      </c>
      <c r="Q34" s="66">
        <v>256</v>
      </c>
      <c r="R34" s="68" t="s">
        <v>176</v>
      </c>
      <c r="S34" s="93">
        <v>500</v>
      </c>
      <c r="T34" s="18"/>
      <c r="U34" s="18"/>
      <c r="V34" s="18">
        <v>750</v>
      </c>
      <c r="W34" s="19">
        <v>1000</v>
      </c>
    </row>
    <row r="35" spans="1:23" s="20" customFormat="1" ht="120" customHeight="1" x14ac:dyDescent="0.3">
      <c r="A35" s="17">
        <v>3</v>
      </c>
      <c r="B35" s="17">
        <v>55</v>
      </c>
      <c r="C35" s="74">
        <v>250</v>
      </c>
      <c r="D35" s="240"/>
      <c r="E35" s="239"/>
      <c r="F35" s="239"/>
      <c r="G35" s="239"/>
      <c r="H35" s="245"/>
      <c r="I35" s="239"/>
      <c r="J35" s="239"/>
      <c r="K35" s="69" t="s">
        <v>303</v>
      </c>
      <c r="L35" s="66" t="s">
        <v>32</v>
      </c>
      <c r="M35" s="54">
        <v>40</v>
      </c>
      <c r="N35" s="85">
        <v>200</v>
      </c>
      <c r="O35" s="85">
        <f t="shared" si="0"/>
        <v>24</v>
      </c>
      <c r="P35" s="54">
        <v>80</v>
      </c>
      <c r="Q35" s="54">
        <v>104</v>
      </c>
      <c r="R35" s="68" t="s">
        <v>232</v>
      </c>
      <c r="S35" s="99">
        <v>120</v>
      </c>
      <c r="T35" s="26"/>
      <c r="U35" s="26"/>
      <c r="V35" s="26">
        <v>160</v>
      </c>
      <c r="W35" s="31">
        <v>200</v>
      </c>
    </row>
    <row r="36" spans="1:23" s="20" customFormat="1" ht="120" customHeight="1" x14ac:dyDescent="0.3">
      <c r="A36" s="17">
        <v>3</v>
      </c>
      <c r="B36" s="17">
        <v>55</v>
      </c>
      <c r="C36" s="74">
        <v>251</v>
      </c>
      <c r="D36" s="240"/>
      <c r="E36" s="239"/>
      <c r="F36" s="239"/>
      <c r="G36" s="239"/>
      <c r="H36" s="245"/>
      <c r="I36" s="239"/>
      <c r="J36" s="239"/>
      <c r="K36" s="69" t="s">
        <v>304</v>
      </c>
      <c r="L36" s="66" t="s">
        <v>305</v>
      </c>
      <c r="M36" s="54">
        <v>130</v>
      </c>
      <c r="N36" s="85">
        <v>530</v>
      </c>
      <c r="O36" s="85">
        <f t="shared" si="0"/>
        <v>33</v>
      </c>
      <c r="P36" s="66">
        <v>230</v>
      </c>
      <c r="Q36" s="66">
        <v>263</v>
      </c>
      <c r="R36" s="68" t="s">
        <v>225</v>
      </c>
      <c r="S36" s="93">
        <v>330</v>
      </c>
      <c r="T36" s="18"/>
      <c r="U36" s="18"/>
      <c r="V36" s="18">
        <v>430</v>
      </c>
      <c r="W36" s="19">
        <v>530</v>
      </c>
    </row>
    <row r="37" spans="1:23" s="20" customFormat="1" ht="120" customHeight="1" x14ac:dyDescent="0.3">
      <c r="A37" s="17">
        <v>4</v>
      </c>
      <c r="B37" s="17">
        <v>56</v>
      </c>
      <c r="C37" s="74">
        <v>252</v>
      </c>
      <c r="D37" s="240">
        <v>4</v>
      </c>
      <c r="E37" s="239" t="s">
        <v>34</v>
      </c>
      <c r="F37" s="239" t="s">
        <v>256</v>
      </c>
      <c r="G37" s="66">
        <v>1</v>
      </c>
      <c r="H37" s="66" t="s">
        <v>306</v>
      </c>
      <c r="I37" s="66">
        <v>1</v>
      </c>
      <c r="J37" s="66" t="s">
        <v>281</v>
      </c>
      <c r="K37" s="69" t="s">
        <v>35</v>
      </c>
      <c r="L37" s="66" t="s">
        <v>307</v>
      </c>
      <c r="M37" s="66" t="s">
        <v>279</v>
      </c>
      <c r="N37" s="84">
        <v>3</v>
      </c>
      <c r="O37" s="84">
        <f t="shared" si="0"/>
        <v>-1</v>
      </c>
      <c r="P37" s="66">
        <v>3</v>
      </c>
      <c r="Q37" s="66">
        <v>2</v>
      </c>
      <c r="R37" s="68" t="s">
        <v>234</v>
      </c>
      <c r="S37" s="93">
        <v>0</v>
      </c>
      <c r="T37" s="18"/>
      <c r="U37" s="18"/>
      <c r="V37" s="18">
        <v>0</v>
      </c>
      <c r="W37" s="19">
        <v>0</v>
      </c>
    </row>
    <row r="38" spans="1:23" s="20" customFormat="1" ht="120" customHeight="1" x14ac:dyDescent="0.3">
      <c r="A38" s="17">
        <v>4</v>
      </c>
      <c r="B38" s="17">
        <v>57</v>
      </c>
      <c r="C38" s="74">
        <v>253</v>
      </c>
      <c r="D38" s="240"/>
      <c r="E38" s="239"/>
      <c r="F38" s="239"/>
      <c r="G38" s="239">
        <v>2</v>
      </c>
      <c r="H38" s="245" t="s">
        <v>308</v>
      </c>
      <c r="I38" s="239">
        <v>2</v>
      </c>
      <c r="J38" s="66" t="s">
        <v>309</v>
      </c>
      <c r="K38" s="69" t="s">
        <v>37</v>
      </c>
      <c r="L38" s="66" t="s">
        <v>310</v>
      </c>
      <c r="M38" s="66" t="s">
        <v>260</v>
      </c>
      <c r="N38" s="86">
        <v>40000000000</v>
      </c>
      <c r="O38" s="86">
        <f t="shared" si="0"/>
        <v>1359904293</v>
      </c>
      <c r="P38" s="56">
        <v>10000000000</v>
      </c>
      <c r="Q38" s="56">
        <v>11359904293</v>
      </c>
      <c r="R38" s="68" t="s">
        <v>160</v>
      </c>
      <c r="S38" s="100">
        <v>20000000000</v>
      </c>
      <c r="T38" s="32"/>
      <c r="U38" s="32"/>
      <c r="V38" s="32">
        <v>30000000000</v>
      </c>
      <c r="W38" s="33">
        <v>40000000000</v>
      </c>
    </row>
    <row r="39" spans="1:23" s="20" customFormat="1" ht="120" customHeight="1" x14ac:dyDescent="0.3">
      <c r="A39" s="17">
        <v>4</v>
      </c>
      <c r="B39" s="17">
        <v>57</v>
      </c>
      <c r="C39" s="74">
        <v>254</v>
      </c>
      <c r="D39" s="240"/>
      <c r="E39" s="239"/>
      <c r="F39" s="239"/>
      <c r="G39" s="239"/>
      <c r="H39" s="245"/>
      <c r="I39" s="239"/>
      <c r="J39" s="66" t="s">
        <v>311</v>
      </c>
      <c r="K39" s="69" t="s">
        <v>312</v>
      </c>
      <c r="L39" s="66" t="s">
        <v>311</v>
      </c>
      <c r="M39" s="66">
        <v>20</v>
      </c>
      <c r="N39" s="84">
        <v>200</v>
      </c>
      <c r="O39" s="84">
        <f t="shared" si="0"/>
        <v>16</v>
      </c>
      <c r="P39" s="56">
        <v>70</v>
      </c>
      <c r="Q39" s="56">
        <v>86</v>
      </c>
      <c r="R39" s="68" t="s">
        <v>231</v>
      </c>
      <c r="S39" s="100">
        <v>100</v>
      </c>
      <c r="T39" s="32"/>
      <c r="U39" s="32"/>
      <c r="V39" s="32">
        <v>150</v>
      </c>
      <c r="W39" s="33">
        <v>200</v>
      </c>
    </row>
    <row r="40" spans="1:23" s="20" customFormat="1" ht="120" customHeight="1" x14ac:dyDescent="0.3">
      <c r="A40" s="17">
        <v>5</v>
      </c>
      <c r="B40" s="17">
        <v>58</v>
      </c>
      <c r="C40" s="74">
        <v>255</v>
      </c>
      <c r="D40" s="240">
        <v>5</v>
      </c>
      <c r="E40" s="239" t="s">
        <v>38</v>
      </c>
      <c r="F40" s="239" t="s">
        <v>256</v>
      </c>
      <c r="G40" s="239">
        <v>1</v>
      </c>
      <c r="H40" s="245" t="s">
        <v>39</v>
      </c>
      <c r="I40" s="239">
        <v>1</v>
      </c>
      <c r="J40" s="239" t="s">
        <v>313</v>
      </c>
      <c r="K40" s="69" t="s">
        <v>314</v>
      </c>
      <c r="L40" s="66" t="s">
        <v>313</v>
      </c>
      <c r="M40" s="66">
        <v>59</v>
      </c>
      <c r="N40" s="84">
        <v>133</v>
      </c>
      <c r="O40" s="84">
        <f t="shared" si="0"/>
        <v>0</v>
      </c>
      <c r="P40" s="66">
        <v>81</v>
      </c>
      <c r="Q40" s="66">
        <v>81</v>
      </c>
      <c r="R40" s="68" t="s">
        <v>210</v>
      </c>
      <c r="S40" s="93">
        <v>98</v>
      </c>
      <c r="T40" s="18"/>
      <c r="U40" s="18"/>
      <c r="V40" s="18">
        <v>115</v>
      </c>
      <c r="W40" s="19">
        <v>133</v>
      </c>
    </row>
    <row r="41" spans="1:23" s="20" customFormat="1" ht="120" customHeight="1" x14ac:dyDescent="0.3">
      <c r="A41" s="17">
        <v>5</v>
      </c>
      <c r="B41" s="17">
        <v>58</v>
      </c>
      <c r="C41" s="74">
        <v>256</v>
      </c>
      <c r="D41" s="240"/>
      <c r="E41" s="239"/>
      <c r="F41" s="239"/>
      <c r="G41" s="239"/>
      <c r="H41" s="245"/>
      <c r="I41" s="239"/>
      <c r="J41" s="239"/>
      <c r="K41" s="69" t="s">
        <v>315</v>
      </c>
      <c r="L41" s="66" t="s">
        <v>316</v>
      </c>
      <c r="M41" s="66" t="s">
        <v>259</v>
      </c>
      <c r="N41" s="84">
        <v>1</v>
      </c>
      <c r="O41" s="82" t="s">
        <v>260</v>
      </c>
      <c r="P41" s="66" t="s">
        <v>260</v>
      </c>
      <c r="Q41" s="66" t="s">
        <v>260</v>
      </c>
      <c r="R41" s="68" t="s">
        <v>226</v>
      </c>
      <c r="S41" s="93" t="s">
        <v>260</v>
      </c>
      <c r="T41" s="18"/>
      <c r="U41" s="18"/>
      <c r="V41" s="18" t="s">
        <v>260</v>
      </c>
      <c r="W41" s="19">
        <v>1</v>
      </c>
    </row>
    <row r="42" spans="1:23" s="20" customFormat="1" ht="120" customHeight="1" x14ac:dyDescent="0.3">
      <c r="A42" s="17">
        <v>5</v>
      </c>
      <c r="B42" s="17">
        <v>58</v>
      </c>
      <c r="C42" s="74">
        <v>257</v>
      </c>
      <c r="D42" s="240"/>
      <c r="E42" s="239"/>
      <c r="F42" s="239"/>
      <c r="G42" s="239"/>
      <c r="H42" s="245"/>
      <c r="I42" s="239"/>
      <c r="J42" s="239"/>
      <c r="K42" s="69" t="s">
        <v>40</v>
      </c>
      <c r="L42" s="66" t="s">
        <v>316</v>
      </c>
      <c r="M42" s="66" t="s">
        <v>317</v>
      </c>
      <c r="N42" s="84">
        <v>328</v>
      </c>
      <c r="O42" s="84">
        <f>+Q42-P42</f>
        <v>0</v>
      </c>
      <c r="P42" s="66">
        <v>82</v>
      </c>
      <c r="Q42" s="66">
        <v>82</v>
      </c>
      <c r="R42" s="68" t="s">
        <v>227</v>
      </c>
      <c r="S42" s="93">
        <v>164</v>
      </c>
      <c r="T42" s="18"/>
      <c r="U42" s="18"/>
      <c r="V42" s="18">
        <v>246</v>
      </c>
      <c r="W42" s="19">
        <v>328</v>
      </c>
    </row>
    <row r="43" spans="1:23" s="20" customFormat="1" ht="120" customHeight="1" x14ac:dyDescent="0.3">
      <c r="A43" s="17">
        <v>5</v>
      </c>
      <c r="B43" s="17">
        <v>60</v>
      </c>
      <c r="C43" s="74">
        <v>259</v>
      </c>
      <c r="D43" s="240"/>
      <c r="E43" s="239"/>
      <c r="F43" s="239"/>
      <c r="G43" s="239">
        <v>2</v>
      </c>
      <c r="H43" s="243" t="s">
        <v>318</v>
      </c>
      <c r="I43" s="239">
        <v>2</v>
      </c>
      <c r="J43" s="239" t="s">
        <v>319</v>
      </c>
      <c r="K43" s="69" t="s">
        <v>42</v>
      </c>
      <c r="L43" s="66" t="s">
        <v>320</v>
      </c>
      <c r="M43" s="66" t="s">
        <v>260</v>
      </c>
      <c r="N43" s="84">
        <v>4</v>
      </c>
      <c r="O43" s="84">
        <f>+Q43-P43</f>
        <v>0</v>
      </c>
      <c r="P43" s="66">
        <v>1</v>
      </c>
      <c r="Q43" s="66">
        <v>1</v>
      </c>
      <c r="R43" s="68" t="s">
        <v>214</v>
      </c>
      <c r="S43" s="93">
        <v>2</v>
      </c>
      <c r="T43" s="18"/>
      <c r="U43" s="18"/>
      <c r="V43" s="18">
        <v>3</v>
      </c>
      <c r="W43" s="19">
        <v>4</v>
      </c>
    </row>
    <row r="44" spans="1:23" s="20" customFormat="1" ht="120" customHeight="1" x14ac:dyDescent="0.3">
      <c r="A44" s="17">
        <v>5</v>
      </c>
      <c r="B44" s="17">
        <v>60</v>
      </c>
      <c r="C44" s="74">
        <v>290</v>
      </c>
      <c r="D44" s="240"/>
      <c r="E44" s="239"/>
      <c r="F44" s="239"/>
      <c r="G44" s="239"/>
      <c r="H44" s="243"/>
      <c r="I44" s="239"/>
      <c r="J44" s="239"/>
      <c r="K44" s="69" t="s">
        <v>321</v>
      </c>
      <c r="L44" s="66" t="s">
        <v>278</v>
      </c>
      <c r="M44" s="66" t="s">
        <v>279</v>
      </c>
      <c r="N44" s="84" t="s">
        <v>322</v>
      </c>
      <c r="O44" s="84" t="s">
        <v>259</v>
      </c>
      <c r="P44" s="66" t="s">
        <v>322</v>
      </c>
      <c r="Q44" s="66">
        <v>10</v>
      </c>
      <c r="R44" s="68" t="s">
        <v>221</v>
      </c>
      <c r="S44" s="93" t="s">
        <v>322</v>
      </c>
      <c r="T44" s="18"/>
      <c r="U44" s="18"/>
      <c r="V44" s="18" t="s">
        <v>322</v>
      </c>
      <c r="W44" s="19" t="s">
        <v>322</v>
      </c>
    </row>
    <row r="45" spans="1:23" s="20" customFormat="1" ht="120" customHeight="1" x14ac:dyDescent="0.3">
      <c r="A45" s="17">
        <v>5</v>
      </c>
      <c r="B45" s="17">
        <v>60</v>
      </c>
      <c r="C45" s="74">
        <v>309</v>
      </c>
      <c r="D45" s="240"/>
      <c r="E45" s="239"/>
      <c r="F45" s="239"/>
      <c r="G45" s="239"/>
      <c r="H45" s="243"/>
      <c r="I45" s="239"/>
      <c r="J45" s="239"/>
      <c r="K45" s="69" t="s">
        <v>90</v>
      </c>
      <c r="L45" s="66" t="s">
        <v>292</v>
      </c>
      <c r="M45" s="54">
        <v>300</v>
      </c>
      <c r="N45" s="85">
        <v>417</v>
      </c>
      <c r="O45" s="85">
        <f t="shared" ref="O45:O50" si="1">+Q45-P45</f>
        <v>0</v>
      </c>
      <c r="P45" s="66">
        <v>100</v>
      </c>
      <c r="Q45" s="66">
        <v>100</v>
      </c>
      <c r="R45" s="68" t="s">
        <v>139</v>
      </c>
      <c r="S45" s="93">
        <v>107</v>
      </c>
      <c r="T45" s="18"/>
      <c r="U45" s="18"/>
      <c r="V45" s="18">
        <v>317</v>
      </c>
      <c r="W45" s="19">
        <v>417</v>
      </c>
    </row>
    <row r="46" spans="1:23" s="20" customFormat="1" ht="120" customHeight="1" x14ac:dyDescent="0.3">
      <c r="A46" s="17">
        <v>6</v>
      </c>
      <c r="B46" s="17">
        <v>61</v>
      </c>
      <c r="C46" s="74">
        <v>260</v>
      </c>
      <c r="D46" s="240">
        <v>6</v>
      </c>
      <c r="E46" s="239" t="s">
        <v>323</v>
      </c>
      <c r="F46" s="239" t="s">
        <v>294</v>
      </c>
      <c r="G46" s="239">
        <v>1</v>
      </c>
      <c r="H46" s="245" t="s">
        <v>44</v>
      </c>
      <c r="I46" s="239">
        <v>1</v>
      </c>
      <c r="J46" s="239" t="s">
        <v>294</v>
      </c>
      <c r="K46" s="69" t="s">
        <v>45</v>
      </c>
      <c r="L46" s="239" t="s">
        <v>294</v>
      </c>
      <c r="M46" s="66">
        <v>10</v>
      </c>
      <c r="N46" s="84">
        <v>14</v>
      </c>
      <c r="O46" s="84">
        <f t="shared" si="1"/>
        <v>0</v>
      </c>
      <c r="P46" s="66">
        <v>11</v>
      </c>
      <c r="Q46" s="66">
        <v>11</v>
      </c>
      <c r="R46" s="68" t="s">
        <v>166</v>
      </c>
      <c r="S46" s="93">
        <v>12</v>
      </c>
      <c r="T46" s="18"/>
      <c r="U46" s="18"/>
      <c r="V46" s="18">
        <v>13</v>
      </c>
      <c r="W46" s="19">
        <v>14</v>
      </c>
    </row>
    <row r="47" spans="1:23" s="20" customFormat="1" ht="120" customHeight="1" x14ac:dyDescent="0.3">
      <c r="A47" s="17">
        <v>6</v>
      </c>
      <c r="B47" s="17">
        <v>61</v>
      </c>
      <c r="C47" s="74">
        <v>261</v>
      </c>
      <c r="D47" s="240"/>
      <c r="E47" s="239"/>
      <c r="F47" s="239"/>
      <c r="G47" s="239"/>
      <c r="H47" s="245"/>
      <c r="I47" s="239"/>
      <c r="J47" s="239"/>
      <c r="K47" s="69" t="s">
        <v>46</v>
      </c>
      <c r="L47" s="239"/>
      <c r="M47" s="66" t="s">
        <v>259</v>
      </c>
      <c r="N47" s="84">
        <v>200</v>
      </c>
      <c r="O47" s="84">
        <f t="shared" si="1"/>
        <v>0</v>
      </c>
      <c r="P47" s="66">
        <v>21</v>
      </c>
      <c r="Q47" s="66">
        <v>21</v>
      </c>
      <c r="R47" s="68" t="s">
        <v>177</v>
      </c>
      <c r="S47" s="93">
        <v>86</v>
      </c>
      <c r="T47" s="18"/>
      <c r="U47" s="18"/>
      <c r="V47" s="18">
        <v>151</v>
      </c>
      <c r="W47" s="19">
        <v>200</v>
      </c>
    </row>
    <row r="48" spans="1:23" s="20" customFormat="1" ht="120" customHeight="1" x14ac:dyDescent="0.3">
      <c r="A48" s="17">
        <v>6</v>
      </c>
      <c r="B48" s="17">
        <v>62</v>
      </c>
      <c r="C48" s="74">
        <v>262</v>
      </c>
      <c r="D48" s="240"/>
      <c r="E48" s="239"/>
      <c r="F48" s="239"/>
      <c r="G48" s="239">
        <v>2</v>
      </c>
      <c r="H48" s="245" t="s">
        <v>47</v>
      </c>
      <c r="I48" s="239">
        <v>2</v>
      </c>
      <c r="J48" s="239" t="s">
        <v>324</v>
      </c>
      <c r="K48" s="69" t="s">
        <v>325</v>
      </c>
      <c r="L48" s="239" t="s">
        <v>294</v>
      </c>
      <c r="M48" s="66">
        <v>5</v>
      </c>
      <c r="N48" s="84">
        <v>8</v>
      </c>
      <c r="O48" s="84">
        <f t="shared" si="1"/>
        <v>0</v>
      </c>
      <c r="P48" s="66">
        <v>6</v>
      </c>
      <c r="Q48" s="66">
        <v>6</v>
      </c>
      <c r="R48" s="68" t="s">
        <v>163</v>
      </c>
      <c r="S48" s="93">
        <v>6</v>
      </c>
      <c r="T48" s="18"/>
      <c r="U48" s="18"/>
      <c r="V48" s="18">
        <v>7</v>
      </c>
      <c r="W48" s="19">
        <v>8</v>
      </c>
    </row>
    <row r="49" spans="1:23" s="20" customFormat="1" ht="120" customHeight="1" x14ac:dyDescent="0.3">
      <c r="A49" s="17">
        <v>6</v>
      </c>
      <c r="B49" s="17">
        <v>62</v>
      </c>
      <c r="C49" s="74">
        <v>263</v>
      </c>
      <c r="D49" s="240"/>
      <c r="E49" s="239"/>
      <c r="F49" s="239"/>
      <c r="G49" s="239"/>
      <c r="H49" s="245"/>
      <c r="I49" s="239"/>
      <c r="J49" s="239"/>
      <c r="K49" s="69" t="s">
        <v>48</v>
      </c>
      <c r="L49" s="239"/>
      <c r="M49" s="66">
        <v>1141</v>
      </c>
      <c r="N49" s="84">
        <v>1161</v>
      </c>
      <c r="O49" s="84">
        <f t="shared" si="1"/>
        <v>0</v>
      </c>
      <c r="P49" s="66">
        <v>1145</v>
      </c>
      <c r="Q49" s="66">
        <v>1145</v>
      </c>
      <c r="R49" s="68" t="s">
        <v>164</v>
      </c>
      <c r="S49" s="93">
        <v>1152</v>
      </c>
      <c r="T49" s="18"/>
      <c r="U49" s="18"/>
      <c r="V49" s="18">
        <v>1159</v>
      </c>
      <c r="W49" s="19">
        <v>1161</v>
      </c>
    </row>
    <row r="50" spans="1:23" s="20" customFormat="1" ht="120" customHeight="1" x14ac:dyDescent="0.3">
      <c r="A50" s="17">
        <v>6</v>
      </c>
      <c r="B50" s="17">
        <v>62</v>
      </c>
      <c r="C50" s="74">
        <v>264</v>
      </c>
      <c r="D50" s="240"/>
      <c r="E50" s="239"/>
      <c r="F50" s="239"/>
      <c r="G50" s="239"/>
      <c r="H50" s="245"/>
      <c r="I50" s="239"/>
      <c r="J50" s="239"/>
      <c r="K50" s="69" t="s">
        <v>326</v>
      </c>
      <c r="L50" s="66" t="s">
        <v>289</v>
      </c>
      <c r="M50" s="66">
        <v>2</v>
      </c>
      <c r="N50" s="84">
        <v>4</v>
      </c>
      <c r="O50" s="84">
        <f t="shared" si="1"/>
        <v>0</v>
      </c>
      <c r="P50" s="66">
        <v>2</v>
      </c>
      <c r="Q50" s="66">
        <v>2</v>
      </c>
      <c r="R50" s="68" t="s">
        <v>215</v>
      </c>
      <c r="S50" s="93">
        <v>2</v>
      </c>
      <c r="T50" s="18"/>
      <c r="U50" s="18"/>
      <c r="V50" s="18">
        <v>3</v>
      </c>
      <c r="W50" s="19">
        <v>4</v>
      </c>
    </row>
    <row r="51" spans="1:23" s="20" customFormat="1" ht="120" customHeight="1" x14ac:dyDescent="0.3">
      <c r="A51" s="17">
        <v>6</v>
      </c>
      <c r="B51" s="17">
        <v>67</v>
      </c>
      <c r="C51" s="74">
        <v>297</v>
      </c>
      <c r="D51" s="240"/>
      <c r="E51" s="239"/>
      <c r="F51" s="239"/>
      <c r="G51" s="246">
        <v>3</v>
      </c>
      <c r="H51" s="245" t="s">
        <v>96</v>
      </c>
      <c r="I51" s="246">
        <v>3</v>
      </c>
      <c r="J51" s="239" t="s">
        <v>278</v>
      </c>
      <c r="K51" s="69" t="s">
        <v>327</v>
      </c>
      <c r="L51" s="66" t="s">
        <v>278</v>
      </c>
      <c r="M51" s="66" t="s">
        <v>279</v>
      </c>
      <c r="N51" s="81">
        <v>1</v>
      </c>
      <c r="O51" s="81" t="s">
        <v>259</v>
      </c>
      <c r="P51" s="49">
        <v>1</v>
      </c>
      <c r="Q51" s="49">
        <v>1</v>
      </c>
      <c r="R51" s="68" t="s">
        <v>233</v>
      </c>
      <c r="S51" s="97">
        <v>1</v>
      </c>
      <c r="T51" s="21"/>
      <c r="U51" s="21"/>
      <c r="V51" s="21">
        <v>1</v>
      </c>
      <c r="W51" s="29">
        <v>1</v>
      </c>
    </row>
    <row r="52" spans="1:23" s="20" customFormat="1" ht="120" customHeight="1" x14ac:dyDescent="0.3">
      <c r="A52" s="17">
        <v>6</v>
      </c>
      <c r="B52" s="17">
        <v>67</v>
      </c>
      <c r="C52" s="74">
        <v>310</v>
      </c>
      <c r="D52" s="240"/>
      <c r="E52" s="239"/>
      <c r="F52" s="239"/>
      <c r="G52" s="246"/>
      <c r="H52" s="245"/>
      <c r="I52" s="246"/>
      <c r="J52" s="239"/>
      <c r="K52" s="69" t="s">
        <v>328</v>
      </c>
      <c r="L52" s="66" t="s">
        <v>329</v>
      </c>
      <c r="M52" s="66" t="s">
        <v>260</v>
      </c>
      <c r="N52" s="85">
        <v>3200000</v>
      </c>
      <c r="O52" s="85">
        <f>+Q52-P52</f>
        <v>0</v>
      </c>
      <c r="P52" s="54">
        <v>800000</v>
      </c>
      <c r="Q52" s="54">
        <v>800000</v>
      </c>
      <c r="R52" s="68" t="s">
        <v>165</v>
      </c>
      <c r="S52" s="99">
        <v>800000</v>
      </c>
      <c r="T52" s="26"/>
      <c r="U52" s="26"/>
      <c r="V52" s="26">
        <v>800000</v>
      </c>
      <c r="W52" s="31">
        <v>800000</v>
      </c>
    </row>
    <row r="53" spans="1:23" s="20" customFormat="1" ht="120" customHeight="1" x14ac:dyDescent="0.3">
      <c r="A53" s="17">
        <v>6</v>
      </c>
      <c r="B53" s="17">
        <v>63</v>
      </c>
      <c r="C53" s="74">
        <v>265</v>
      </c>
      <c r="D53" s="240"/>
      <c r="E53" s="239"/>
      <c r="F53" s="239"/>
      <c r="G53" s="239">
        <v>4</v>
      </c>
      <c r="H53" s="245" t="s">
        <v>91</v>
      </c>
      <c r="I53" s="239">
        <v>4</v>
      </c>
      <c r="J53" s="239" t="s">
        <v>294</v>
      </c>
      <c r="K53" s="69" t="s">
        <v>330</v>
      </c>
      <c r="L53" s="66" t="s">
        <v>294</v>
      </c>
      <c r="M53" s="66">
        <v>53</v>
      </c>
      <c r="N53" s="84">
        <v>65</v>
      </c>
      <c r="O53" s="84">
        <f>+Q53-P53</f>
        <v>0</v>
      </c>
      <c r="P53" s="66">
        <v>55</v>
      </c>
      <c r="Q53" s="66">
        <v>55</v>
      </c>
      <c r="R53" s="68" t="s">
        <v>178</v>
      </c>
      <c r="S53" s="93">
        <v>58</v>
      </c>
      <c r="T53" s="18"/>
      <c r="U53" s="18"/>
      <c r="V53" s="18">
        <v>62</v>
      </c>
      <c r="W53" s="19">
        <v>65</v>
      </c>
    </row>
    <row r="54" spans="1:23" s="20" customFormat="1" ht="120" customHeight="1" x14ac:dyDescent="0.3">
      <c r="A54" s="17">
        <v>6</v>
      </c>
      <c r="B54" s="17">
        <v>63</v>
      </c>
      <c r="C54" s="74">
        <v>266</v>
      </c>
      <c r="D54" s="240"/>
      <c r="E54" s="239"/>
      <c r="F54" s="239"/>
      <c r="G54" s="239"/>
      <c r="H54" s="245"/>
      <c r="I54" s="239"/>
      <c r="J54" s="239"/>
      <c r="K54" s="69" t="s">
        <v>331</v>
      </c>
      <c r="L54" s="66" t="s">
        <v>294</v>
      </c>
      <c r="M54" s="66">
        <v>61</v>
      </c>
      <c r="N54" s="84">
        <v>73</v>
      </c>
      <c r="O54" s="84">
        <f>+Q54-P54</f>
        <v>0</v>
      </c>
      <c r="P54" s="66">
        <v>67</v>
      </c>
      <c r="Q54" s="66">
        <v>67</v>
      </c>
      <c r="R54" s="68" t="s">
        <v>179</v>
      </c>
      <c r="S54" s="93">
        <v>70</v>
      </c>
      <c r="T54" s="18"/>
      <c r="U54" s="18"/>
      <c r="V54" s="18">
        <v>71</v>
      </c>
      <c r="W54" s="19">
        <v>73</v>
      </c>
    </row>
    <row r="55" spans="1:23" s="20" customFormat="1" ht="120" customHeight="1" x14ac:dyDescent="0.3">
      <c r="A55" s="17">
        <v>6</v>
      </c>
      <c r="B55" s="17">
        <v>64</v>
      </c>
      <c r="C55" s="74">
        <v>267</v>
      </c>
      <c r="D55" s="240"/>
      <c r="E55" s="239"/>
      <c r="F55" s="239"/>
      <c r="G55" s="66">
        <v>5</v>
      </c>
      <c r="H55" s="69" t="s">
        <v>332</v>
      </c>
      <c r="I55" s="66">
        <v>5</v>
      </c>
      <c r="J55" s="66" t="s">
        <v>316</v>
      </c>
      <c r="K55" s="69" t="s">
        <v>49</v>
      </c>
      <c r="L55" s="66" t="s">
        <v>316</v>
      </c>
      <c r="M55" s="66" t="s">
        <v>317</v>
      </c>
      <c r="N55" s="84">
        <v>48</v>
      </c>
      <c r="O55" s="84">
        <f>+Q55-P55</f>
        <v>0</v>
      </c>
      <c r="P55" s="57">
        <v>12</v>
      </c>
      <c r="Q55" s="57">
        <v>12</v>
      </c>
      <c r="R55" s="68" t="s">
        <v>228</v>
      </c>
      <c r="S55" s="101">
        <v>24</v>
      </c>
      <c r="T55" s="34"/>
      <c r="U55" s="34"/>
      <c r="V55" s="34">
        <v>36</v>
      </c>
      <c r="W55" s="35">
        <v>48</v>
      </c>
    </row>
    <row r="56" spans="1:23" s="20" customFormat="1" ht="120" customHeight="1" x14ac:dyDescent="0.3">
      <c r="A56" s="17">
        <v>7</v>
      </c>
      <c r="B56" s="17">
        <v>65</v>
      </c>
      <c r="C56" s="74">
        <v>268</v>
      </c>
      <c r="D56" s="240">
        <v>7</v>
      </c>
      <c r="E56" s="239" t="s">
        <v>333</v>
      </c>
      <c r="F56" s="239" t="s">
        <v>334</v>
      </c>
      <c r="G56" s="239">
        <v>1</v>
      </c>
      <c r="H56" s="245" t="s">
        <v>335</v>
      </c>
      <c r="I56" s="239">
        <v>1</v>
      </c>
      <c r="J56" s="239" t="s">
        <v>336</v>
      </c>
      <c r="K56" s="69" t="s">
        <v>337</v>
      </c>
      <c r="L56" s="66" t="s">
        <v>338</v>
      </c>
      <c r="M56" s="54">
        <v>2050</v>
      </c>
      <c r="N56" s="85">
        <v>11964</v>
      </c>
      <c r="O56" s="85">
        <f>+Q56-P56</f>
        <v>0</v>
      </c>
      <c r="P56" s="54">
        <v>4350</v>
      </c>
      <c r="Q56" s="54">
        <v>4350</v>
      </c>
      <c r="R56" s="68" t="s">
        <v>204</v>
      </c>
      <c r="S56" s="99">
        <v>6765</v>
      </c>
      <c r="T56" s="26"/>
      <c r="U56" s="26"/>
      <c r="V56" s="26">
        <v>9301</v>
      </c>
      <c r="W56" s="31">
        <v>11964</v>
      </c>
    </row>
    <row r="57" spans="1:23" s="20" customFormat="1" ht="120" customHeight="1" x14ac:dyDescent="0.3">
      <c r="A57" s="17">
        <v>7</v>
      </c>
      <c r="B57" s="17">
        <v>65</v>
      </c>
      <c r="C57" s="74">
        <v>269</v>
      </c>
      <c r="D57" s="240"/>
      <c r="E57" s="239"/>
      <c r="F57" s="239"/>
      <c r="G57" s="239"/>
      <c r="H57" s="245"/>
      <c r="I57" s="239"/>
      <c r="J57" s="239"/>
      <c r="K57" s="69" t="s">
        <v>339</v>
      </c>
      <c r="L57" s="66" t="s">
        <v>340</v>
      </c>
      <c r="M57" s="54" t="s">
        <v>260</v>
      </c>
      <c r="N57" s="83">
        <v>0.2</v>
      </c>
      <c r="O57" s="83" t="s">
        <v>259</v>
      </c>
      <c r="P57" s="52">
        <v>0.2</v>
      </c>
      <c r="Q57" s="52">
        <v>0.2</v>
      </c>
      <c r="R57" s="68" t="s">
        <v>161</v>
      </c>
      <c r="S57" s="94">
        <v>0.2</v>
      </c>
      <c r="T57" s="22"/>
      <c r="U57" s="22"/>
      <c r="V57" s="22">
        <v>0.2</v>
      </c>
      <c r="W57" s="23">
        <v>0.2</v>
      </c>
    </row>
    <row r="58" spans="1:23" s="20" customFormat="1" ht="120" customHeight="1" x14ac:dyDescent="0.3">
      <c r="A58" s="17">
        <v>7</v>
      </c>
      <c r="B58" s="17">
        <v>65</v>
      </c>
      <c r="C58" s="74">
        <v>270</v>
      </c>
      <c r="D58" s="240"/>
      <c r="E58" s="239"/>
      <c r="F58" s="239"/>
      <c r="G58" s="239"/>
      <c r="H58" s="245"/>
      <c r="I58" s="239"/>
      <c r="J58" s="239"/>
      <c r="K58" s="69" t="s">
        <v>52</v>
      </c>
      <c r="L58" s="66" t="s">
        <v>341</v>
      </c>
      <c r="M58" s="66">
        <v>871</v>
      </c>
      <c r="N58" s="85">
        <v>5500</v>
      </c>
      <c r="O58" s="85">
        <f>+Q58-P58</f>
        <v>-144</v>
      </c>
      <c r="P58" s="54">
        <v>1945</v>
      </c>
      <c r="Q58" s="54">
        <v>1801</v>
      </c>
      <c r="R58" s="68" t="s">
        <v>222</v>
      </c>
      <c r="S58" s="99">
        <v>3073</v>
      </c>
      <c r="T58" s="26"/>
      <c r="U58" s="26"/>
      <c r="V58" s="26">
        <v>4257</v>
      </c>
      <c r="W58" s="31">
        <v>5500</v>
      </c>
    </row>
    <row r="59" spans="1:23" s="20" customFormat="1" ht="120" customHeight="1" x14ac:dyDescent="0.3">
      <c r="A59" s="17">
        <v>7</v>
      </c>
      <c r="B59" s="17">
        <v>65</v>
      </c>
      <c r="C59" s="74">
        <v>271</v>
      </c>
      <c r="D59" s="240"/>
      <c r="E59" s="239"/>
      <c r="F59" s="239"/>
      <c r="G59" s="239"/>
      <c r="H59" s="245"/>
      <c r="I59" s="239"/>
      <c r="J59" s="239"/>
      <c r="K59" s="69" t="s">
        <v>342</v>
      </c>
      <c r="L59" s="66" t="s">
        <v>343</v>
      </c>
      <c r="M59" s="66" t="s">
        <v>279</v>
      </c>
      <c r="N59" s="82">
        <v>100</v>
      </c>
      <c r="O59" s="82" t="s">
        <v>259</v>
      </c>
      <c r="P59" s="51">
        <v>100</v>
      </c>
      <c r="Q59" s="51">
        <v>102</v>
      </c>
      <c r="R59" s="68" t="s">
        <v>223</v>
      </c>
      <c r="S59" s="82">
        <v>100</v>
      </c>
      <c r="T59" s="51"/>
      <c r="U59" s="51"/>
      <c r="V59" s="51">
        <v>100</v>
      </c>
      <c r="W59" s="65">
        <v>100</v>
      </c>
    </row>
    <row r="60" spans="1:23" s="20" customFormat="1" ht="120" customHeight="1" x14ac:dyDescent="0.3">
      <c r="A60" s="17">
        <v>7</v>
      </c>
      <c r="B60" s="17">
        <v>66</v>
      </c>
      <c r="C60" s="74">
        <v>272</v>
      </c>
      <c r="D60" s="240"/>
      <c r="E60" s="239"/>
      <c r="F60" s="239"/>
      <c r="G60" s="239">
        <v>2</v>
      </c>
      <c r="H60" s="245" t="s">
        <v>53</v>
      </c>
      <c r="I60" s="239">
        <v>2</v>
      </c>
      <c r="J60" s="239" t="s">
        <v>281</v>
      </c>
      <c r="K60" s="69" t="s">
        <v>54</v>
      </c>
      <c r="L60" s="66" t="s">
        <v>264</v>
      </c>
      <c r="M60" s="66" t="s">
        <v>259</v>
      </c>
      <c r="N60" s="84">
        <v>1</v>
      </c>
      <c r="O60" s="84">
        <f t="shared" ref="O60:O65" si="2">+Q60-P60</f>
        <v>0</v>
      </c>
      <c r="P60" s="66">
        <v>1</v>
      </c>
      <c r="Q60" s="66">
        <v>1</v>
      </c>
      <c r="R60" s="68" t="s">
        <v>167</v>
      </c>
      <c r="S60" s="93" t="s">
        <v>260</v>
      </c>
      <c r="T60" s="18"/>
      <c r="U60" s="18"/>
      <c r="V60" s="18" t="s">
        <v>260</v>
      </c>
      <c r="W60" s="19" t="s">
        <v>260</v>
      </c>
    </row>
    <row r="61" spans="1:23" s="20" customFormat="1" ht="120" customHeight="1" x14ac:dyDescent="0.3">
      <c r="A61" s="17">
        <v>7</v>
      </c>
      <c r="B61" s="17">
        <v>66</v>
      </c>
      <c r="C61" s="74">
        <v>273</v>
      </c>
      <c r="D61" s="240"/>
      <c r="E61" s="239"/>
      <c r="F61" s="239"/>
      <c r="G61" s="239"/>
      <c r="H61" s="245"/>
      <c r="I61" s="239"/>
      <c r="J61" s="239"/>
      <c r="K61" s="69" t="s">
        <v>55</v>
      </c>
      <c r="L61" s="66" t="s">
        <v>264</v>
      </c>
      <c r="M61" s="66" t="s">
        <v>259</v>
      </c>
      <c r="N61" s="87">
        <v>4</v>
      </c>
      <c r="O61" s="87">
        <f t="shared" si="2"/>
        <v>0</v>
      </c>
      <c r="P61" s="58">
        <v>1</v>
      </c>
      <c r="Q61" s="58">
        <v>1</v>
      </c>
      <c r="R61" s="68" t="s">
        <v>181</v>
      </c>
      <c r="S61" s="102">
        <v>2</v>
      </c>
      <c r="T61" s="36"/>
      <c r="U61" s="36"/>
      <c r="V61" s="36">
        <v>3</v>
      </c>
      <c r="W61" s="37">
        <v>4</v>
      </c>
    </row>
    <row r="62" spans="1:23" s="20" customFormat="1" ht="120" customHeight="1" x14ac:dyDescent="0.3">
      <c r="A62" s="17">
        <v>7</v>
      </c>
      <c r="B62" s="17">
        <v>66</v>
      </c>
      <c r="C62" s="74">
        <v>274</v>
      </c>
      <c r="D62" s="240"/>
      <c r="E62" s="239"/>
      <c r="F62" s="239"/>
      <c r="G62" s="239"/>
      <c r="H62" s="245"/>
      <c r="I62" s="239"/>
      <c r="J62" s="239"/>
      <c r="K62" s="69" t="s">
        <v>344</v>
      </c>
      <c r="L62" s="66" t="s">
        <v>307</v>
      </c>
      <c r="M62" s="70" t="s">
        <v>260</v>
      </c>
      <c r="N62" s="88">
        <v>400</v>
      </c>
      <c r="O62" s="88">
        <f t="shared" si="2"/>
        <v>0</v>
      </c>
      <c r="P62" s="58">
        <v>60</v>
      </c>
      <c r="Q62" s="58">
        <v>60</v>
      </c>
      <c r="R62" s="68" t="s">
        <v>205</v>
      </c>
      <c r="S62" s="102">
        <v>180</v>
      </c>
      <c r="T62" s="36"/>
      <c r="U62" s="36"/>
      <c r="V62" s="36">
        <v>330</v>
      </c>
      <c r="W62" s="37">
        <v>400</v>
      </c>
    </row>
    <row r="63" spans="1:23" s="20" customFormat="1" ht="120" customHeight="1" x14ac:dyDescent="0.3">
      <c r="A63" s="17">
        <v>7</v>
      </c>
      <c r="B63" s="17">
        <v>66</v>
      </c>
      <c r="C63" s="74">
        <v>306</v>
      </c>
      <c r="D63" s="240"/>
      <c r="E63" s="239"/>
      <c r="F63" s="239"/>
      <c r="G63" s="239"/>
      <c r="H63" s="245"/>
      <c r="I63" s="239"/>
      <c r="J63" s="239"/>
      <c r="K63" s="59" t="s">
        <v>345</v>
      </c>
      <c r="L63" s="66" t="s">
        <v>307</v>
      </c>
      <c r="M63" s="66" t="s">
        <v>260</v>
      </c>
      <c r="N63" s="87">
        <v>300</v>
      </c>
      <c r="O63" s="87">
        <f t="shared" si="2"/>
        <v>323</v>
      </c>
      <c r="P63" s="58">
        <v>50</v>
      </c>
      <c r="Q63" s="58">
        <v>373</v>
      </c>
      <c r="R63" s="68" t="s">
        <v>235</v>
      </c>
      <c r="S63" s="102">
        <v>120</v>
      </c>
      <c r="T63" s="36"/>
      <c r="U63" s="36"/>
      <c r="V63" s="36">
        <v>250</v>
      </c>
      <c r="W63" s="37">
        <v>300</v>
      </c>
    </row>
    <row r="64" spans="1:23" s="20" customFormat="1" ht="120" customHeight="1" x14ac:dyDescent="0.3">
      <c r="A64" s="17">
        <v>7</v>
      </c>
      <c r="B64" s="17">
        <v>68</v>
      </c>
      <c r="C64" s="74">
        <v>275</v>
      </c>
      <c r="D64" s="240"/>
      <c r="E64" s="239"/>
      <c r="F64" s="239"/>
      <c r="G64" s="239">
        <v>3</v>
      </c>
      <c r="H64" s="245" t="s">
        <v>346</v>
      </c>
      <c r="I64" s="239">
        <v>3</v>
      </c>
      <c r="J64" s="239" t="s">
        <v>347</v>
      </c>
      <c r="K64" s="69" t="s">
        <v>348</v>
      </c>
      <c r="L64" s="66" t="s">
        <v>285</v>
      </c>
      <c r="M64" s="66" t="s">
        <v>259</v>
      </c>
      <c r="N64" s="84">
        <v>600</v>
      </c>
      <c r="O64" s="84">
        <f t="shared" si="2"/>
        <v>0</v>
      </c>
      <c r="P64" s="66">
        <v>150</v>
      </c>
      <c r="Q64" s="66">
        <v>150</v>
      </c>
      <c r="R64" s="68" t="s">
        <v>187</v>
      </c>
      <c r="S64" s="93">
        <v>300</v>
      </c>
      <c r="T64" s="18"/>
      <c r="U64" s="18"/>
      <c r="V64" s="18">
        <v>450</v>
      </c>
      <c r="W64" s="19">
        <v>600</v>
      </c>
    </row>
    <row r="65" spans="1:23" s="20" customFormat="1" ht="120" customHeight="1" x14ac:dyDescent="0.3">
      <c r="A65" s="17">
        <v>7</v>
      </c>
      <c r="B65" s="17">
        <v>68</v>
      </c>
      <c r="C65" s="74">
        <v>276</v>
      </c>
      <c r="D65" s="240"/>
      <c r="E65" s="239"/>
      <c r="F65" s="239"/>
      <c r="G65" s="239"/>
      <c r="H65" s="245"/>
      <c r="I65" s="239"/>
      <c r="J65" s="239"/>
      <c r="K65" s="69" t="s">
        <v>349</v>
      </c>
      <c r="L65" s="66" t="s">
        <v>316</v>
      </c>
      <c r="M65" s="66" t="s">
        <v>259</v>
      </c>
      <c r="N65" s="84">
        <v>32</v>
      </c>
      <c r="O65" s="84">
        <f t="shared" si="2"/>
        <v>0</v>
      </c>
      <c r="P65" s="66">
        <v>8</v>
      </c>
      <c r="Q65" s="66">
        <v>8</v>
      </c>
      <c r="R65" s="68" t="s">
        <v>229</v>
      </c>
      <c r="S65" s="93">
        <v>17</v>
      </c>
      <c r="T65" s="18"/>
      <c r="U65" s="18"/>
      <c r="V65" s="18">
        <v>26</v>
      </c>
      <c r="W65" s="19">
        <v>32</v>
      </c>
    </row>
    <row r="66" spans="1:23" s="20" customFormat="1" ht="120" customHeight="1" x14ac:dyDescent="0.3">
      <c r="A66" s="17">
        <v>8</v>
      </c>
      <c r="B66" s="17">
        <v>69</v>
      </c>
      <c r="C66" s="74">
        <v>277</v>
      </c>
      <c r="D66" s="240">
        <v>8</v>
      </c>
      <c r="E66" s="239" t="s">
        <v>350</v>
      </c>
      <c r="F66" s="243" t="s">
        <v>351</v>
      </c>
      <c r="G66" s="239">
        <v>1</v>
      </c>
      <c r="H66" s="245" t="s">
        <v>58</v>
      </c>
      <c r="I66" s="239">
        <v>1</v>
      </c>
      <c r="J66" s="239" t="s">
        <v>352</v>
      </c>
      <c r="K66" s="69" t="s">
        <v>59</v>
      </c>
      <c r="L66" s="66" t="s">
        <v>353</v>
      </c>
      <c r="M66" s="60">
        <v>0.90600000000000003</v>
      </c>
      <c r="N66" s="89">
        <v>0.91500000000000004</v>
      </c>
      <c r="O66" s="89" t="s">
        <v>259</v>
      </c>
      <c r="P66" s="61">
        <v>0.90800000000000003</v>
      </c>
      <c r="Q66" s="61">
        <v>0.96</v>
      </c>
      <c r="R66" s="68" t="s">
        <v>182</v>
      </c>
      <c r="S66" s="103">
        <v>0.91</v>
      </c>
      <c r="T66" s="38"/>
      <c r="U66" s="38"/>
      <c r="V66" s="38">
        <v>0.91300000000000003</v>
      </c>
      <c r="W66" s="39">
        <v>0.91500000000000004</v>
      </c>
    </row>
    <row r="67" spans="1:23" s="20" customFormat="1" ht="120" customHeight="1" x14ac:dyDescent="0.3">
      <c r="A67" s="17">
        <v>8</v>
      </c>
      <c r="B67" s="17">
        <v>69</v>
      </c>
      <c r="C67" s="74">
        <v>278</v>
      </c>
      <c r="D67" s="240"/>
      <c r="E67" s="239"/>
      <c r="F67" s="243"/>
      <c r="G67" s="239"/>
      <c r="H67" s="245"/>
      <c r="I67" s="239"/>
      <c r="J67" s="239"/>
      <c r="K67" s="68" t="s">
        <v>354</v>
      </c>
      <c r="L67" s="66" t="s">
        <v>60</v>
      </c>
      <c r="M67" s="66" t="s">
        <v>279</v>
      </c>
      <c r="N67" s="81">
        <v>1</v>
      </c>
      <c r="O67" s="81" t="s">
        <v>259</v>
      </c>
      <c r="P67" s="49">
        <v>1</v>
      </c>
      <c r="Q67" s="49">
        <v>1</v>
      </c>
      <c r="R67" s="68" t="s">
        <v>183</v>
      </c>
      <c r="S67" s="97">
        <v>1</v>
      </c>
      <c r="T67" s="21"/>
      <c r="U67" s="21"/>
      <c r="V67" s="21">
        <v>1</v>
      </c>
      <c r="W67" s="29">
        <v>1</v>
      </c>
    </row>
    <row r="68" spans="1:23" s="20" customFormat="1" ht="120" customHeight="1" x14ac:dyDescent="0.3">
      <c r="A68" s="17">
        <v>8</v>
      </c>
      <c r="B68" s="17">
        <v>69</v>
      </c>
      <c r="C68" s="74">
        <v>279</v>
      </c>
      <c r="D68" s="240"/>
      <c r="E68" s="239"/>
      <c r="F68" s="243"/>
      <c r="G68" s="239"/>
      <c r="H68" s="245"/>
      <c r="I68" s="239"/>
      <c r="J68" s="239"/>
      <c r="K68" s="69" t="s">
        <v>61</v>
      </c>
      <c r="L68" s="66" t="s">
        <v>351</v>
      </c>
      <c r="M68" s="49">
        <v>0.1</v>
      </c>
      <c r="N68" s="81">
        <v>0.1</v>
      </c>
      <c r="O68" s="81" t="s">
        <v>259</v>
      </c>
      <c r="P68" s="49">
        <v>0.1</v>
      </c>
      <c r="Q68" s="49">
        <v>0.09</v>
      </c>
      <c r="R68" s="68" t="s">
        <v>158</v>
      </c>
      <c r="S68" s="97">
        <v>0.1</v>
      </c>
      <c r="T68" s="21"/>
      <c r="U68" s="21"/>
      <c r="V68" s="21">
        <v>0.1</v>
      </c>
      <c r="W68" s="29">
        <v>0.1</v>
      </c>
    </row>
    <row r="69" spans="1:23" s="20" customFormat="1" ht="120" customHeight="1" x14ac:dyDescent="0.3">
      <c r="A69" s="17">
        <v>8</v>
      </c>
      <c r="B69" s="17">
        <v>70</v>
      </c>
      <c r="C69" s="74">
        <v>283</v>
      </c>
      <c r="D69" s="240"/>
      <c r="E69" s="239"/>
      <c r="F69" s="243"/>
      <c r="G69" s="66">
        <v>2</v>
      </c>
      <c r="H69" s="69" t="s">
        <v>62</v>
      </c>
      <c r="I69" s="66">
        <v>2</v>
      </c>
      <c r="J69" s="66" t="s">
        <v>60</v>
      </c>
      <c r="K69" s="69" t="s">
        <v>355</v>
      </c>
      <c r="L69" s="66" t="s">
        <v>60</v>
      </c>
      <c r="M69" s="52" t="s">
        <v>259</v>
      </c>
      <c r="N69" s="81">
        <v>1</v>
      </c>
      <c r="O69" s="81">
        <v>0</v>
      </c>
      <c r="P69" s="49">
        <v>0.43</v>
      </c>
      <c r="Q69" s="49">
        <v>0.43</v>
      </c>
      <c r="R69" s="68" t="s">
        <v>208</v>
      </c>
      <c r="S69" s="97">
        <v>0.6</v>
      </c>
      <c r="T69" s="21"/>
      <c r="U69" s="21"/>
      <c r="V69" s="21">
        <v>0.8</v>
      </c>
      <c r="W69" s="29">
        <v>1</v>
      </c>
    </row>
    <row r="70" spans="1:23" s="20" customFormat="1" ht="120" customHeight="1" x14ac:dyDescent="0.3">
      <c r="A70" s="17">
        <v>8</v>
      </c>
      <c r="B70" s="17">
        <v>71</v>
      </c>
      <c r="C70" s="74">
        <v>281</v>
      </c>
      <c r="D70" s="240"/>
      <c r="E70" s="239"/>
      <c r="F70" s="243"/>
      <c r="G70" s="66">
        <v>3</v>
      </c>
      <c r="H70" s="69" t="s">
        <v>63</v>
      </c>
      <c r="I70" s="66">
        <v>3</v>
      </c>
      <c r="J70" s="66" t="s">
        <v>60</v>
      </c>
      <c r="K70" s="69" t="s">
        <v>356</v>
      </c>
      <c r="L70" s="66" t="s">
        <v>60</v>
      </c>
      <c r="M70" s="66" t="s">
        <v>317</v>
      </c>
      <c r="N70" s="81">
        <v>1</v>
      </c>
      <c r="O70" s="81">
        <f>+Q70-P70</f>
        <v>0</v>
      </c>
      <c r="P70" s="49">
        <v>0.6</v>
      </c>
      <c r="Q70" s="49">
        <v>0.6</v>
      </c>
      <c r="R70" s="68" t="s">
        <v>207</v>
      </c>
      <c r="S70" s="97">
        <v>0.75</v>
      </c>
      <c r="T70" s="21"/>
      <c r="U70" s="21"/>
      <c r="V70" s="21">
        <v>0.9</v>
      </c>
      <c r="W70" s="29">
        <v>1</v>
      </c>
    </row>
    <row r="71" spans="1:23" s="20" customFormat="1" ht="120" customHeight="1" x14ac:dyDescent="0.3">
      <c r="A71" s="17">
        <v>8</v>
      </c>
      <c r="B71" s="17">
        <v>72</v>
      </c>
      <c r="C71" s="74">
        <v>282</v>
      </c>
      <c r="D71" s="240"/>
      <c r="E71" s="239"/>
      <c r="F71" s="243"/>
      <c r="G71" s="66">
        <v>4</v>
      </c>
      <c r="H71" s="69" t="s">
        <v>357</v>
      </c>
      <c r="I71" s="66">
        <v>4</v>
      </c>
      <c r="J71" s="66" t="s">
        <v>66</v>
      </c>
      <c r="K71" s="69" t="s">
        <v>67</v>
      </c>
      <c r="L71" s="66" t="s">
        <v>66</v>
      </c>
      <c r="M71" s="66" t="s">
        <v>279</v>
      </c>
      <c r="N71" s="81">
        <v>1</v>
      </c>
      <c r="O71" s="81" t="s">
        <v>259</v>
      </c>
      <c r="P71" s="49">
        <v>1</v>
      </c>
      <c r="Q71" s="49">
        <v>0.99</v>
      </c>
      <c r="R71" s="68" t="s">
        <v>206</v>
      </c>
      <c r="S71" s="97">
        <v>1</v>
      </c>
      <c r="T71" s="21"/>
      <c r="U71" s="21"/>
      <c r="V71" s="21">
        <v>1</v>
      </c>
      <c r="W71" s="29">
        <v>1</v>
      </c>
    </row>
    <row r="72" spans="1:23" s="20" customFormat="1" ht="120" customHeight="1" x14ac:dyDescent="0.3">
      <c r="A72" s="17">
        <v>8</v>
      </c>
      <c r="B72" s="17">
        <v>73</v>
      </c>
      <c r="C72" s="74">
        <v>280</v>
      </c>
      <c r="D72" s="240"/>
      <c r="E72" s="239"/>
      <c r="F72" s="243"/>
      <c r="G72" s="66">
        <v>5</v>
      </c>
      <c r="H72" s="69" t="s">
        <v>68</v>
      </c>
      <c r="I72" s="66">
        <v>5</v>
      </c>
      <c r="J72" s="66" t="s">
        <v>358</v>
      </c>
      <c r="K72" s="69" t="s">
        <v>359</v>
      </c>
      <c r="L72" s="68" t="s">
        <v>360</v>
      </c>
      <c r="M72" s="66" t="s">
        <v>259</v>
      </c>
      <c r="N72" s="90">
        <v>1</v>
      </c>
      <c r="O72" s="90" t="s">
        <v>259</v>
      </c>
      <c r="P72" s="50">
        <v>1</v>
      </c>
      <c r="Q72" s="50">
        <v>1</v>
      </c>
      <c r="R72" s="68" t="s">
        <v>209</v>
      </c>
      <c r="S72" s="90">
        <v>1</v>
      </c>
      <c r="T72" s="50"/>
      <c r="U72" s="50"/>
      <c r="V72" s="50">
        <v>1</v>
      </c>
      <c r="W72" s="62">
        <v>1</v>
      </c>
    </row>
    <row r="73" spans="1:23" s="20" customFormat="1" ht="120" customHeight="1" x14ac:dyDescent="0.3">
      <c r="A73" s="17">
        <v>8</v>
      </c>
      <c r="B73" s="17">
        <v>74</v>
      </c>
      <c r="C73" s="74">
        <v>284</v>
      </c>
      <c r="D73" s="240"/>
      <c r="E73" s="239"/>
      <c r="F73" s="243"/>
      <c r="G73" s="239">
        <v>6</v>
      </c>
      <c r="H73" s="245" t="s">
        <v>69</v>
      </c>
      <c r="I73" s="239">
        <v>6</v>
      </c>
      <c r="J73" s="239" t="s">
        <v>361</v>
      </c>
      <c r="K73" s="69" t="s">
        <v>362</v>
      </c>
      <c r="L73" s="66" t="s">
        <v>361</v>
      </c>
      <c r="M73" s="66" t="s">
        <v>322</v>
      </c>
      <c r="N73" s="81">
        <v>0.9</v>
      </c>
      <c r="O73" s="81" t="s">
        <v>259</v>
      </c>
      <c r="P73" s="49">
        <v>0.9</v>
      </c>
      <c r="Q73" s="49">
        <v>0.94</v>
      </c>
      <c r="R73" s="68" t="s">
        <v>216</v>
      </c>
      <c r="S73" s="97">
        <v>0.9</v>
      </c>
      <c r="T73" s="21"/>
      <c r="U73" s="21"/>
      <c r="V73" s="21">
        <v>0.9</v>
      </c>
      <c r="W73" s="29">
        <v>0.9</v>
      </c>
    </row>
    <row r="74" spans="1:23" s="20" customFormat="1" ht="120" customHeight="1" x14ac:dyDescent="0.3">
      <c r="A74" s="17">
        <v>8</v>
      </c>
      <c r="B74" s="17">
        <v>74</v>
      </c>
      <c r="C74" s="74">
        <v>285</v>
      </c>
      <c r="D74" s="240"/>
      <c r="E74" s="239"/>
      <c r="F74" s="243"/>
      <c r="G74" s="239"/>
      <c r="H74" s="245"/>
      <c r="I74" s="239"/>
      <c r="J74" s="239"/>
      <c r="K74" s="69" t="s">
        <v>70</v>
      </c>
      <c r="L74" s="66" t="s">
        <v>361</v>
      </c>
      <c r="M74" s="66" t="s">
        <v>260</v>
      </c>
      <c r="N74" s="81">
        <v>0.8</v>
      </c>
      <c r="O74" s="81" t="s">
        <v>259</v>
      </c>
      <c r="P74" s="52">
        <v>0.8</v>
      </c>
      <c r="Q74" s="52">
        <v>0.94</v>
      </c>
      <c r="R74" s="68" t="s">
        <v>217</v>
      </c>
      <c r="S74" s="94">
        <v>0.8</v>
      </c>
      <c r="T74" s="22"/>
      <c r="U74" s="22"/>
      <c r="V74" s="22">
        <v>0.8</v>
      </c>
      <c r="W74" s="23">
        <v>0.8</v>
      </c>
    </row>
    <row r="75" spans="1:23" s="20" customFormat="1" ht="120" customHeight="1" x14ac:dyDescent="0.3">
      <c r="A75" s="17">
        <v>8</v>
      </c>
      <c r="B75" s="17">
        <v>75</v>
      </c>
      <c r="C75" s="74">
        <v>286</v>
      </c>
      <c r="D75" s="240"/>
      <c r="E75" s="239"/>
      <c r="F75" s="243"/>
      <c r="G75" s="66">
        <v>7</v>
      </c>
      <c r="H75" s="69" t="s">
        <v>363</v>
      </c>
      <c r="I75" s="66">
        <v>7</v>
      </c>
      <c r="J75" s="66" t="s">
        <v>364</v>
      </c>
      <c r="K75" s="69" t="s">
        <v>71</v>
      </c>
      <c r="L75" s="68" t="s">
        <v>365</v>
      </c>
      <c r="M75" s="49">
        <v>0.9</v>
      </c>
      <c r="N75" s="81">
        <v>0.96</v>
      </c>
      <c r="O75" s="81" t="s">
        <v>259</v>
      </c>
      <c r="P75" s="66">
        <v>91</v>
      </c>
      <c r="Q75" s="66">
        <v>91</v>
      </c>
      <c r="R75" s="68" t="s">
        <v>101</v>
      </c>
      <c r="S75" s="93">
        <v>92</v>
      </c>
      <c r="T75" s="18"/>
      <c r="U75" s="18"/>
      <c r="V75" s="18">
        <v>94</v>
      </c>
      <c r="W75" s="19">
        <v>96</v>
      </c>
    </row>
    <row r="76" spans="1:23" s="20" customFormat="1" ht="120" customHeight="1" x14ac:dyDescent="0.3">
      <c r="A76" s="17">
        <v>8</v>
      </c>
      <c r="B76" s="17">
        <v>76</v>
      </c>
      <c r="C76" s="74">
        <v>287</v>
      </c>
      <c r="D76" s="240"/>
      <c r="E76" s="239"/>
      <c r="F76" s="243"/>
      <c r="G76" s="66">
        <v>8</v>
      </c>
      <c r="H76" s="69" t="s">
        <v>72</v>
      </c>
      <c r="I76" s="66">
        <v>8</v>
      </c>
      <c r="J76" s="66" t="s">
        <v>366</v>
      </c>
      <c r="K76" s="69" t="s">
        <v>73</v>
      </c>
      <c r="L76" s="66" t="s">
        <v>366</v>
      </c>
      <c r="M76" s="66" t="s">
        <v>260</v>
      </c>
      <c r="N76" s="84">
        <v>7</v>
      </c>
      <c r="O76" s="84">
        <f>+Q76-P76</f>
        <v>0</v>
      </c>
      <c r="P76" s="66">
        <v>2</v>
      </c>
      <c r="Q76" s="66">
        <v>2</v>
      </c>
      <c r="R76" s="68" t="s">
        <v>218</v>
      </c>
      <c r="S76" s="93">
        <v>4</v>
      </c>
      <c r="T76" s="18"/>
      <c r="U76" s="18"/>
      <c r="V76" s="18">
        <v>6</v>
      </c>
      <c r="W76" s="19">
        <v>7</v>
      </c>
    </row>
    <row r="77" spans="1:23" s="20" customFormat="1" ht="120" customHeight="1" thickBot="1" x14ac:dyDescent="0.35">
      <c r="A77" s="17">
        <v>8</v>
      </c>
      <c r="B77" s="17">
        <v>77</v>
      </c>
      <c r="C77" s="74">
        <v>288</v>
      </c>
      <c r="D77" s="241"/>
      <c r="E77" s="242"/>
      <c r="F77" s="244"/>
      <c r="G77" s="67">
        <v>9</v>
      </c>
      <c r="H77" s="63" t="s">
        <v>74</v>
      </c>
      <c r="I77" s="67">
        <v>9</v>
      </c>
      <c r="J77" s="67" t="s">
        <v>1</v>
      </c>
      <c r="K77" s="63" t="s">
        <v>75</v>
      </c>
      <c r="L77" s="67" t="s">
        <v>1</v>
      </c>
      <c r="M77" s="64">
        <v>0.75</v>
      </c>
      <c r="N77" s="91">
        <v>0.85</v>
      </c>
      <c r="O77" s="91" t="s">
        <v>259</v>
      </c>
      <c r="P77" s="71">
        <v>0.78</v>
      </c>
      <c r="Q77" s="71">
        <v>0.89659999999999995</v>
      </c>
      <c r="R77" s="72" t="s">
        <v>211</v>
      </c>
      <c r="S77" s="104">
        <v>0.8</v>
      </c>
      <c r="T77" s="40"/>
      <c r="U77" s="40"/>
      <c r="V77" s="40">
        <v>0.83</v>
      </c>
      <c r="W77" s="41">
        <v>0.85</v>
      </c>
    </row>
    <row r="80" spans="1:23" x14ac:dyDescent="0.25">
      <c r="G80" s="45"/>
      <c r="H80" s="45"/>
      <c r="I80" s="45"/>
      <c r="J80" s="45"/>
      <c r="K80" s="45"/>
      <c r="L80" s="46"/>
    </row>
    <row r="81" spans="7:11" ht="15.6" x14ac:dyDescent="0.25">
      <c r="G81" s="238" t="s">
        <v>367</v>
      </c>
      <c r="H81" s="238"/>
      <c r="I81" s="238"/>
      <c r="J81" s="238"/>
      <c r="K81" s="238"/>
    </row>
    <row r="82" spans="7:11" x14ac:dyDescent="0.25">
      <c r="G82" s="236">
        <v>43616</v>
      </c>
      <c r="H82" s="237"/>
      <c r="I82" s="237"/>
      <c r="J82" s="237"/>
      <c r="K82" s="237"/>
    </row>
  </sheetData>
  <mergeCells count="108">
    <mergeCell ref="J22:J26"/>
    <mergeCell ref="I22:I26"/>
    <mergeCell ref="I34:I36"/>
    <mergeCell ref="G34:G36"/>
    <mergeCell ref="H34:H36"/>
    <mergeCell ref="J34:J36"/>
    <mergeCell ref="J27:J32"/>
    <mergeCell ref="I27:I32"/>
    <mergeCell ref="H27:H32"/>
    <mergeCell ref="G27:G32"/>
    <mergeCell ref="I1:W3"/>
    <mergeCell ref="D1:H3"/>
    <mergeCell ref="F40:F45"/>
    <mergeCell ref="G40:G42"/>
    <mergeCell ref="H40:H42"/>
    <mergeCell ref="D46:D55"/>
    <mergeCell ref="E46:E55"/>
    <mergeCell ref="F46:F55"/>
    <mergeCell ref="G46:G47"/>
    <mergeCell ref="H46:H47"/>
    <mergeCell ref="G53:G54"/>
    <mergeCell ref="H53:H54"/>
    <mergeCell ref="D22:D36"/>
    <mergeCell ref="E22:E36"/>
    <mergeCell ref="F22:F36"/>
    <mergeCell ref="G22:G26"/>
    <mergeCell ref="H22:H26"/>
    <mergeCell ref="D5:D12"/>
    <mergeCell ref="E5:E12"/>
    <mergeCell ref="F5:F12"/>
    <mergeCell ref="G5:G7"/>
    <mergeCell ref="H5:H7"/>
    <mergeCell ref="G8:G11"/>
    <mergeCell ref="H8:H11"/>
    <mergeCell ref="D13:D21"/>
    <mergeCell ref="E13:E21"/>
    <mergeCell ref="F13:F21"/>
    <mergeCell ref="G13:G15"/>
    <mergeCell ref="H13:H15"/>
    <mergeCell ref="J5:J7"/>
    <mergeCell ref="I5:I7"/>
    <mergeCell ref="I8:I11"/>
    <mergeCell ref="J8:J11"/>
    <mergeCell ref="J13:J15"/>
    <mergeCell ref="I13:I15"/>
    <mergeCell ref="J16:J18"/>
    <mergeCell ref="I16:I18"/>
    <mergeCell ref="I19:I20"/>
    <mergeCell ref="H16:H18"/>
    <mergeCell ref="G16:G18"/>
    <mergeCell ref="G19:G20"/>
    <mergeCell ref="H19:H20"/>
    <mergeCell ref="D37:D39"/>
    <mergeCell ref="E37:E39"/>
    <mergeCell ref="F37:F39"/>
    <mergeCell ref="G48:G50"/>
    <mergeCell ref="H48:H50"/>
    <mergeCell ref="J48:J50"/>
    <mergeCell ref="G51:G52"/>
    <mergeCell ref="H51:H52"/>
    <mergeCell ref="J51:J52"/>
    <mergeCell ref="D40:D45"/>
    <mergeCell ref="E40:E45"/>
    <mergeCell ref="J40:J42"/>
    <mergeCell ref="G43:G45"/>
    <mergeCell ref="H43:H45"/>
    <mergeCell ref="J43:J45"/>
    <mergeCell ref="I38:I39"/>
    <mergeCell ref="I40:I42"/>
    <mergeCell ref="I43:I45"/>
    <mergeCell ref="J46:J47"/>
    <mergeCell ref="I46:I47"/>
    <mergeCell ref="I48:I50"/>
    <mergeCell ref="I51:I52"/>
    <mergeCell ref="G38:G39"/>
    <mergeCell ref="H38:H39"/>
    <mergeCell ref="L46:L47"/>
    <mergeCell ref="L48:L49"/>
    <mergeCell ref="G64:G65"/>
    <mergeCell ref="I56:I59"/>
    <mergeCell ref="I60:I63"/>
    <mergeCell ref="I64:I65"/>
    <mergeCell ref="H64:H65"/>
    <mergeCell ref="D56:D65"/>
    <mergeCell ref="E56:E65"/>
    <mergeCell ref="F56:F65"/>
    <mergeCell ref="G56:G59"/>
    <mergeCell ref="H56:H59"/>
    <mergeCell ref="G60:G63"/>
    <mergeCell ref="H60:H63"/>
    <mergeCell ref="J64:J65"/>
    <mergeCell ref="J56:J59"/>
    <mergeCell ref="J60:J63"/>
    <mergeCell ref="J53:J54"/>
    <mergeCell ref="I53:I54"/>
    <mergeCell ref="G82:K82"/>
    <mergeCell ref="G81:K81"/>
    <mergeCell ref="J73:J74"/>
    <mergeCell ref="D66:D77"/>
    <mergeCell ref="E66:E77"/>
    <mergeCell ref="F66:F77"/>
    <mergeCell ref="G66:G68"/>
    <mergeCell ref="H66:H68"/>
    <mergeCell ref="J66:J68"/>
    <mergeCell ref="G73:G74"/>
    <mergeCell ref="H73:H74"/>
    <mergeCell ref="I66:I68"/>
    <mergeCell ref="I73:I74"/>
  </mergeCells>
  <conditionalFormatting sqref="O5:O77">
    <cfRule type="cellIs" dxfId="0" priority="1" operator="lessThan">
      <formula>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21" max="18" man="1"/>
    <brk id="39" max="16383" man="1"/>
    <brk id="55"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CD62-91C0-436A-8534-1C0E05837919}">
  <sheetPr>
    <tabColor rgb="FF92D050"/>
  </sheetPr>
  <dimension ref="A1:AB92"/>
  <sheetViews>
    <sheetView showGridLines="0" tabSelected="1" zoomScale="80" zoomScaleNormal="80" zoomScaleSheetLayoutView="20" workbookViewId="0">
      <pane ySplit="4" topLeftCell="A5" activePane="bottomLeft" state="frozen"/>
      <selection pane="bottomLeft" activeCell="H6" sqref="H6"/>
    </sheetView>
  </sheetViews>
  <sheetFormatPr baseColWidth="10" defaultColWidth="11.44140625" defaultRowHeight="14.4" x14ac:dyDescent="0.25"/>
  <cols>
    <col min="1" max="1" width="6.5546875" style="43" customWidth="1"/>
    <col min="2" max="2" width="27.109375" style="44" customWidth="1"/>
    <col min="3" max="3" width="17.109375" style="44" customWidth="1"/>
    <col min="4" max="4" width="5" style="43" customWidth="1"/>
    <col min="5" max="5" width="39.33203125" style="44" customWidth="1"/>
    <col min="6" max="6" width="5" style="43" customWidth="1"/>
    <col min="7" max="7" width="26.33203125" style="47" customWidth="1"/>
    <col min="8" max="8" width="47.44140625" style="44" customWidth="1"/>
    <col min="9" max="9" width="43" style="44" bestFit="1" customWidth="1"/>
    <col min="10" max="10" width="13.44140625" style="44" bestFit="1" customWidth="1"/>
    <col min="11" max="11" width="21.77734375" style="43" bestFit="1" customWidth="1"/>
    <col min="12" max="12" width="18.21875" style="44" bestFit="1" customWidth="1"/>
    <col min="13" max="13" width="17.88671875" style="44" bestFit="1" customWidth="1"/>
    <col min="14" max="14" width="20.5546875" style="44" bestFit="1" customWidth="1"/>
    <col min="15" max="15" width="21.5546875" style="44" hidden="1" customWidth="1"/>
    <col min="16" max="16" width="24.109375" style="44" hidden="1" customWidth="1"/>
    <col min="17" max="17" width="23.77734375" style="44" bestFit="1" customWidth="1"/>
    <col min="18" max="18" width="22.44140625" style="44" customWidth="1"/>
    <col min="19" max="19" width="18.6640625" style="44" bestFit="1" customWidth="1"/>
    <col min="20" max="21" width="22.44140625" style="44" customWidth="1"/>
    <col min="22" max="22" width="60.6640625" style="126" customWidth="1"/>
    <col min="23" max="23" width="18.6640625" style="44" customWidth="1"/>
    <col min="24" max="24" width="7.44140625" style="48" customWidth="1"/>
    <col min="25" max="16384" width="11.44140625" style="48"/>
  </cols>
  <sheetData>
    <row r="1" spans="1:24" s="13" customFormat="1" ht="30.75" customHeight="1" x14ac:dyDescent="0.3">
      <c r="A1" s="254"/>
      <c r="B1" s="255"/>
      <c r="C1" s="255"/>
      <c r="D1" s="255"/>
      <c r="E1" s="256"/>
      <c r="F1" s="267" t="s">
        <v>476</v>
      </c>
      <c r="G1" s="248"/>
      <c r="H1" s="248"/>
      <c r="I1" s="248"/>
      <c r="J1" s="248"/>
      <c r="K1" s="248"/>
      <c r="L1" s="248"/>
      <c r="M1" s="248"/>
      <c r="N1" s="248"/>
      <c r="O1" s="248"/>
      <c r="P1" s="248"/>
      <c r="Q1" s="248"/>
      <c r="R1" s="248"/>
      <c r="S1" s="248"/>
      <c r="T1" s="248"/>
      <c r="U1" s="248"/>
      <c r="V1" s="248"/>
      <c r="W1" s="249"/>
    </row>
    <row r="2" spans="1:24" s="14" customFormat="1" ht="30.75" customHeight="1" x14ac:dyDescent="0.3">
      <c r="A2" s="257"/>
      <c r="B2" s="258"/>
      <c r="C2" s="258"/>
      <c r="D2" s="258"/>
      <c r="E2" s="259"/>
      <c r="F2" s="141"/>
      <c r="G2" s="141"/>
      <c r="H2" s="141"/>
      <c r="I2" s="141"/>
      <c r="J2" s="141"/>
      <c r="K2" s="141"/>
      <c r="L2" s="141"/>
      <c r="M2" s="141"/>
      <c r="N2" s="141"/>
      <c r="O2" s="141"/>
      <c r="P2" s="141"/>
      <c r="Q2" s="141"/>
      <c r="R2" s="141"/>
      <c r="S2" s="141"/>
      <c r="T2" s="141"/>
      <c r="U2" s="141"/>
      <c r="V2" s="141"/>
      <c r="W2" s="142"/>
    </row>
    <row r="3" spans="1:24" s="13" customFormat="1" ht="30.75" customHeight="1" thickBot="1" x14ac:dyDescent="0.35">
      <c r="A3" s="260"/>
      <c r="B3" s="261"/>
      <c r="C3" s="261"/>
      <c r="D3" s="261"/>
      <c r="E3" s="262"/>
      <c r="F3" s="143"/>
      <c r="G3" s="143"/>
      <c r="H3" s="143"/>
      <c r="I3" s="143"/>
      <c r="J3" s="143"/>
      <c r="K3" s="143"/>
      <c r="L3" s="143"/>
      <c r="M3" s="143"/>
      <c r="N3" s="143"/>
      <c r="O3" s="143"/>
      <c r="P3" s="143"/>
      <c r="Q3" s="143"/>
      <c r="R3" s="143"/>
      <c r="S3" s="143"/>
      <c r="T3" s="143"/>
      <c r="U3" s="143"/>
      <c r="V3" s="143"/>
      <c r="W3" s="144"/>
    </row>
    <row r="4" spans="1:24" s="16" customFormat="1" ht="51.75" customHeight="1" thickBot="1" x14ac:dyDescent="0.35">
      <c r="A4" s="106" t="s">
        <v>240</v>
      </c>
      <c r="B4" s="107" t="s">
        <v>241</v>
      </c>
      <c r="C4" s="107" t="s">
        <v>242</v>
      </c>
      <c r="D4" s="107" t="s">
        <v>243</v>
      </c>
      <c r="E4" s="107" t="s">
        <v>244</v>
      </c>
      <c r="F4" s="107" t="s">
        <v>243</v>
      </c>
      <c r="G4" s="107" t="s">
        <v>245</v>
      </c>
      <c r="H4" s="107" t="s">
        <v>246</v>
      </c>
      <c r="I4" s="107" t="s">
        <v>247</v>
      </c>
      <c r="J4" s="107" t="s">
        <v>248</v>
      </c>
      <c r="K4" s="108" t="s">
        <v>249</v>
      </c>
      <c r="L4" s="109" t="s">
        <v>250</v>
      </c>
      <c r="M4" s="127" t="s">
        <v>373</v>
      </c>
      <c r="N4" s="113" t="s">
        <v>252</v>
      </c>
      <c r="O4" s="117" t="s">
        <v>368</v>
      </c>
      <c r="P4" s="117" t="s">
        <v>386</v>
      </c>
      <c r="Q4" s="117" t="s">
        <v>401</v>
      </c>
      <c r="R4" s="117" t="s">
        <v>402</v>
      </c>
      <c r="S4" s="109" t="s">
        <v>253</v>
      </c>
      <c r="T4" s="117" t="s">
        <v>408</v>
      </c>
      <c r="U4" s="117" t="s">
        <v>387</v>
      </c>
      <c r="V4" s="119" t="s">
        <v>419</v>
      </c>
      <c r="W4" s="112" t="s">
        <v>254</v>
      </c>
      <c r="X4" s="133" t="s">
        <v>105</v>
      </c>
    </row>
    <row r="5" spans="1:24" s="20" customFormat="1" ht="45" x14ac:dyDescent="0.3">
      <c r="A5" s="263">
        <v>1</v>
      </c>
      <c r="B5" s="247" t="s">
        <v>255</v>
      </c>
      <c r="C5" s="247" t="s">
        <v>256</v>
      </c>
      <c r="D5" s="247">
        <v>1</v>
      </c>
      <c r="E5" s="264" t="s">
        <v>0</v>
      </c>
      <c r="F5" s="247">
        <v>1</v>
      </c>
      <c r="G5" s="247" t="s">
        <v>257</v>
      </c>
      <c r="H5" s="226" t="s">
        <v>258</v>
      </c>
      <c r="I5" s="225" t="s">
        <v>1</v>
      </c>
      <c r="J5" s="225" t="s">
        <v>259</v>
      </c>
      <c r="K5" s="105">
        <v>1</v>
      </c>
      <c r="L5" s="225" t="s">
        <v>260</v>
      </c>
      <c r="M5" s="80" t="s">
        <v>259</v>
      </c>
      <c r="N5" s="80" t="s">
        <v>260</v>
      </c>
      <c r="O5" s="80" t="s">
        <v>259</v>
      </c>
      <c r="P5" s="80" t="s">
        <v>259</v>
      </c>
      <c r="Q5" s="80" t="s">
        <v>259</v>
      </c>
      <c r="R5" s="80" t="s">
        <v>259</v>
      </c>
      <c r="S5" s="78" t="s">
        <v>260</v>
      </c>
      <c r="T5" s="80" t="s">
        <v>259</v>
      </c>
      <c r="U5" s="80" t="s">
        <v>259</v>
      </c>
      <c r="V5" s="120" t="s">
        <v>469</v>
      </c>
      <c r="W5" s="79">
        <v>1</v>
      </c>
      <c r="X5" s="134" t="s">
        <v>385</v>
      </c>
    </row>
    <row r="6" spans="1:24" s="20" customFormat="1" ht="105" x14ac:dyDescent="0.3">
      <c r="A6" s="240"/>
      <c r="B6" s="239"/>
      <c r="C6" s="239"/>
      <c r="D6" s="239"/>
      <c r="E6" s="245"/>
      <c r="F6" s="239"/>
      <c r="G6" s="239"/>
      <c r="H6" s="223" t="s">
        <v>2</v>
      </c>
      <c r="I6" s="222" t="s">
        <v>1</v>
      </c>
      <c r="J6" s="222" t="s">
        <v>259</v>
      </c>
      <c r="K6" s="81">
        <v>0.25</v>
      </c>
      <c r="L6" s="50">
        <v>0.25</v>
      </c>
      <c r="M6" s="50">
        <v>0.25</v>
      </c>
      <c r="N6" s="90">
        <v>0.25</v>
      </c>
      <c r="O6" s="90">
        <v>0.25</v>
      </c>
      <c r="P6" s="90">
        <f>O6/N6</f>
        <v>1</v>
      </c>
      <c r="Q6" s="90">
        <f>O6</f>
        <v>0.25</v>
      </c>
      <c r="R6" s="90">
        <f>Q6/K6</f>
        <v>1</v>
      </c>
      <c r="S6" s="50">
        <v>0.25</v>
      </c>
      <c r="T6" s="281">
        <v>0.41399999999999998</v>
      </c>
      <c r="U6" s="90">
        <f>T6/K6</f>
        <v>1.6559999999999999</v>
      </c>
      <c r="V6" s="121" t="s">
        <v>470</v>
      </c>
      <c r="W6" s="62">
        <v>0.25</v>
      </c>
      <c r="X6" s="134" t="s">
        <v>385</v>
      </c>
    </row>
    <row r="7" spans="1:24" s="20" customFormat="1" ht="120" customHeight="1" x14ac:dyDescent="0.3">
      <c r="A7" s="240"/>
      <c r="B7" s="239"/>
      <c r="C7" s="239"/>
      <c r="D7" s="239"/>
      <c r="E7" s="245"/>
      <c r="F7" s="239"/>
      <c r="G7" s="239"/>
      <c r="H7" s="223" t="s">
        <v>4</v>
      </c>
      <c r="I7" s="222" t="s">
        <v>3</v>
      </c>
      <c r="J7" s="222">
        <v>2</v>
      </c>
      <c r="K7" s="82">
        <v>11</v>
      </c>
      <c r="L7" s="51">
        <v>3</v>
      </c>
      <c r="M7" s="51">
        <v>3</v>
      </c>
      <c r="N7" s="82">
        <v>6</v>
      </c>
      <c r="O7" s="82">
        <v>7</v>
      </c>
      <c r="P7" s="90">
        <f t="shared" ref="P7:P70" si="0">O7/N7</f>
        <v>1.1666666666666667</v>
      </c>
      <c r="Q7" s="82">
        <f>O7</f>
        <v>7</v>
      </c>
      <c r="R7" s="90">
        <f>Q7/K7</f>
        <v>0.63636363636363635</v>
      </c>
      <c r="S7" s="51">
        <v>1</v>
      </c>
      <c r="T7" s="82">
        <v>7</v>
      </c>
      <c r="U7" s="90">
        <f>T7/K7</f>
        <v>0.63636363636363635</v>
      </c>
      <c r="V7" s="118" t="s">
        <v>433</v>
      </c>
      <c r="W7" s="19">
        <v>1</v>
      </c>
      <c r="X7" s="134" t="s">
        <v>385</v>
      </c>
    </row>
    <row r="8" spans="1:24" s="20" customFormat="1" ht="120" customHeight="1" x14ac:dyDescent="0.3">
      <c r="A8" s="240"/>
      <c r="B8" s="239"/>
      <c r="C8" s="239"/>
      <c r="D8" s="239">
        <v>2</v>
      </c>
      <c r="E8" s="243" t="s">
        <v>262</v>
      </c>
      <c r="F8" s="239">
        <v>2</v>
      </c>
      <c r="G8" s="239" t="s">
        <v>256</v>
      </c>
      <c r="H8" s="223" t="s">
        <v>120</v>
      </c>
      <c r="I8" s="222" t="s">
        <v>5</v>
      </c>
      <c r="J8" s="222" t="s">
        <v>259</v>
      </c>
      <c r="K8" s="84">
        <v>3</v>
      </c>
      <c r="L8" s="222" t="s">
        <v>260</v>
      </c>
      <c r="M8" s="93" t="s">
        <v>259</v>
      </c>
      <c r="N8" s="93" t="s">
        <v>260</v>
      </c>
      <c r="O8" s="93" t="s">
        <v>259</v>
      </c>
      <c r="P8" s="90" t="s">
        <v>259</v>
      </c>
      <c r="Q8" s="90" t="s">
        <v>259</v>
      </c>
      <c r="R8" s="90" t="s">
        <v>259</v>
      </c>
      <c r="S8" s="18">
        <v>2</v>
      </c>
      <c r="T8" s="18">
        <v>0</v>
      </c>
      <c r="U8" s="90">
        <f>T8/K8</f>
        <v>0</v>
      </c>
      <c r="V8" s="122" t="s">
        <v>421</v>
      </c>
      <c r="W8" s="19">
        <v>3</v>
      </c>
      <c r="X8" s="134" t="s">
        <v>385</v>
      </c>
    </row>
    <row r="9" spans="1:24" s="20" customFormat="1" ht="120" customHeight="1" x14ac:dyDescent="0.3">
      <c r="A9" s="240"/>
      <c r="B9" s="239"/>
      <c r="C9" s="239"/>
      <c r="D9" s="239"/>
      <c r="E9" s="243"/>
      <c r="F9" s="239"/>
      <c r="G9" s="239"/>
      <c r="H9" s="223" t="s">
        <v>121</v>
      </c>
      <c r="I9" s="222" t="s">
        <v>5</v>
      </c>
      <c r="J9" s="222" t="s">
        <v>259</v>
      </c>
      <c r="K9" s="84">
        <v>3</v>
      </c>
      <c r="L9" s="136">
        <v>0</v>
      </c>
      <c r="M9" s="136">
        <v>0</v>
      </c>
      <c r="N9" s="93">
        <v>1</v>
      </c>
      <c r="O9" s="93">
        <v>7</v>
      </c>
      <c r="P9" s="90">
        <f t="shared" si="0"/>
        <v>7</v>
      </c>
      <c r="Q9" s="138">
        <f>O9</f>
        <v>7</v>
      </c>
      <c r="R9" s="90">
        <f>Q9/K9</f>
        <v>2.3333333333333335</v>
      </c>
      <c r="S9" s="18">
        <v>2</v>
      </c>
      <c r="T9" s="138">
        <f>Q9+1</f>
        <v>8</v>
      </c>
      <c r="U9" s="90">
        <f>T9/K9</f>
        <v>2.6666666666666665</v>
      </c>
      <c r="V9" s="122" t="s">
        <v>422</v>
      </c>
      <c r="W9" s="19">
        <v>3</v>
      </c>
      <c r="X9" s="134" t="s">
        <v>385</v>
      </c>
    </row>
    <row r="10" spans="1:24" s="20" customFormat="1" ht="120" customHeight="1" x14ac:dyDescent="0.3">
      <c r="A10" s="240"/>
      <c r="B10" s="239"/>
      <c r="C10" s="239"/>
      <c r="D10" s="239"/>
      <c r="E10" s="243"/>
      <c r="F10" s="239"/>
      <c r="G10" s="239"/>
      <c r="H10" s="223" t="s">
        <v>265</v>
      </c>
      <c r="I10" s="222" t="s">
        <v>124</v>
      </c>
      <c r="J10" s="222" t="s">
        <v>260</v>
      </c>
      <c r="K10" s="83">
        <v>1</v>
      </c>
      <c r="L10" s="52">
        <v>0.25</v>
      </c>
      <c r="M10" s="52">
        <v>0.35</v>
      </c>
      <c r="N10" s="94">
        <v>0.25</v>
      </c>
      <c r="O10" s="94">
        <v>0.55000000000000004</v>
      </c>
      <c r="P10" s="90">
        <f t="shared" si="0"/>
        <v>2.2000000000000002</v>
      </c>
      <c r="Q10" s="90">
        <f>O10</f>
        <v>0.55000000000000004</v>
      </c>
      <c r="R10" s="90">
        <f>Q10/K10</f>
        <v>0.55000000000000004</v>
      </c>
      <c r="S10" s="22">
        <v>0.25</v>
      </c>
      <c r="T10" s="90">
        <f>Q10+12%</f>
        <v>0.67</v>
      </c>
      <c r="U10" s="90">
        <f>T10/K10</f>
        <v>0.67</v>
      </c>
      <c r="V10" s="123" t="s">
        <v>431</v>
      </c>
      <c r="W10" s="23">
        <v>0.25</v>
      </c>
      <c r="X10" s="134" t="s">
        <v>385</v>
      </c>
    </row>
    <row r="11" spans="1:24" s="20" customFormat="1" ht="120" customHeight="1" x14ac:dyDescent="0.3">
      <c r="A11" s="240"/>
      <c r="B11" s="239"/>
      <c r="C11" s="239"/>
      <c r="D11" s="239"/>
      <c r="E11" s="243"/>
      <c r="F11" s="239"/>
      <c r="G11" s="239"/>
      <c r="H11" s="223" t="s">
        <v>267</v>
      </c>
      <c r="I11" s="222" t="s">
        <v>3</v>
      </c>
      <c r="J11" s="222">
        <v>1</v>
      </c>
      <c r="K11" s="82">
        <v>3</v>
      </c>
      <c r="L11" s="222">
        <v>1</v>
      </c>
      <c r="M11" s="222">
        <v>1</v>
      </c>
      <c r="N11" s="95">
        <v>1</v>
      </c>
      <c r="O11" s="95">
        <v>1</v>
      </c>
      <c r="P11" s="90">
        <f t="shared" si="0"/>
        <v>1</v>
      </c>
      <c r="Q11" s="95">
        <v>2</v>
      </c>
      <c r="R11" s="90">
        <f>Q11/K11</f>
        <v>0.66666666666666663</v>
      </c>
      <c r="S11" s="24">
        <v>1</v>
      </c>
      <c r="T11" s="95">
        <v>2</v>
      </c>
      <c r="U11" s="90">
        <f>T11/K11</f>
        <v>0.66666666666666663</v>
      </c>
      <c r="V11" s="123" t="s">
        <v>434</v>
      </c>
      <c r="W11" s="25" t="s">
        <v>260</v>
      </c>
      <c r="X11" s="134" t="s">
        <v>385</v>
      </c>
    </row>
    <row r="12" spans="1:24" s="20" customFormat="1" ht="120" customHeight="1" thickBot="1" x14ac:dyDescent="0.35">
      <c r="A12" s="241"/>
      <c r="B12" s="242"/>
      <c r="C12" s="242"/>
      <c r="D12" s="228">
        <v>3</v>
      </c>
      <c r="E12" s="147" t="s">
        <v>7</v>
      </c>
      <c r="F12" s="228">
        <v>3</v>
      </c>
      <c r="G12" s="228" t="s">
        <v>261</v>
      </c>
      <c r="H12" s="229" t="s">
        <v>268</v>
      </c>
      <c r="I12" s="228" t="s">
        <v>3</v>
      </c>
      <c r="J12" s="228">
        <v>10</v>
      </c>
      <c r="K12" s="148">
        <v>14</v>
      </c>
      <c r="L12" s="228">
        <v>1</v>
      </c>
      <c r="M12" s="228">
        <v>4</v>
      </c>
      <c r="N12" s="150">
        <v>14</v>
      </c>
      <c r="O12" s="150">
        <v>14</v>
      </c>
      <c r="P12" s="151">
        <f t="shared" si="0"/>
        <v>1</v>
      </c>
      <c r="Q12" s="152">
        <f>O12</f>
        <v>14</v>
      </c>
      <c r="R12" s="151">
        <f>Q12/K12</f>
        <v>1</v>
      </c>
      <c r="S12" s="153">
        <v>14</v>
      </c>
      <c r="T12" s="152">
        <v>14</v>
      </c>
      <c r="U12" s="151">
        <f>T12/K12</f>
        <v>1</v>
      </c>
      <c r="V12" s="154" t="s">
        <v>435</v>
      </c>
      <c r="W12" s="155">
        <v>14</v>
      </c>
      <c r="X12" s="134" t="s">
        <v>385</v>
      </c>
    </row>
    <row r="13" spans="1:24" s="20" customFormat="1" ht="120" customHeight="1" x14ac:dyDescent="0.3">
      <c r="A13" s="263">
        <v>2</v>
      </c>
      <c r="B13" s="247" t="s">
        <v>270</v>
      </c>
      <c r="C13" s="247" t="s">
        <v>271</v>
      </c>
      <c r="D13" s="247">
        <v>1</v>
      </c>
      <c r="E13" s="264" t="s">
        <v>272</v>
      </c>
      <c r="F13" s="247">
        <v>1</v>
      </c>
      <c r="G13" s="247" t="s">
        <v>273</v>
      </c>
      <c r="H13" s="226" t="s">
        <v>274</v>
      </c>
      <c r="I13" s="225" t="s">
        <v>10</v>
      </c>
      <c r="J13" s="159">
        <v>0.93</v>
      </c>
      <c r="K13" s="160">
        <v>1</v>
      </c>
      <c r="L13" s="161">
        <v>0.93</v>
      </c>
      <c r="M13" s="161">
        <v>0.93</v>
      </c>
      <c r="N13" s="162">
        <v>0.96</v>
      </c>
      <c r="O13" s="162">
        <v>0.96</v>
      </c>
      <c r="P13" s="163">
        <f t="shared" si="0"/>
        <v>1</v>
      </c>
      <c r="Q13" s="163">
        <f>O13</f>
        <v>0.96</v>
      </c>
      <c r="R13" s="163">
        <f>Q13/K13</f>
        <v>0.96</v>
      </c>
      <c r="S13" s="164">
        <v>0.98</v>
      </c>
      <c r="T13" s="165">
        <v>0.96599999999999997</v>
      </c>
      <c r="U13" s="163">
        <f>T13/K13</f>
        <v>0.96599999999999997</v>
      </c>
      <c r="V13" s="166" t="s">
        <v>418</v>
      </c>
      <c r="W13" s="167">
        <v>1</v>
      </c>
      <c r="X13" s="134" t="s">
        <v>385</v>
      </c>
    </row>
    <row r="14" spans="1:24" s="20" customFormat="1" ht="120" customHeight="1" x14ac:dyDescent="0.3">
      <c r="A14" s="240"/>
      <c r="B14" s="239"/>
      <c r="C14" s="239"/>
      <c r="D14" s="239"/>
      <c r="E14" s="245"/>
      <c r="F14" s="239"/>
      <c r="G14" s="239"/>
      <c r="H14" s="223" t="s">
        <v>379</v>
      </c>
      <c r="I14" s="222" t="s">
        <v>10</v>
      </c>
      <c r="J14" s="222">
        <v>211</v>
      </c>
      <c r="K14" s="85">
        <v>7711</v>
      </c>
      <c r="L14" s="55">
        <v>2711</v>
      </c>
      <c r="M14" s="55">
        <v>3102</v>
      </c>
      <c r="N14" s="96">
        <v>5211</v>
      </c>
      <c r="O14" s="96">
        <v>7754</v>
      </c>
      <c r="P14" s="90">
        <f t="shared" si="0"/>
        <v>1.4880061408558818</v>
      </c>
      <c r="Q14" s="138">
        <f>O14</f>
        <v>7754</v>
      </c>
      <c r="R14" s="90">
        <f>Q14/K14</f>
        <v>1.005576449228375</v>
      </c>
      <c r="S14" s="27">
        <v>6711</v>
      </c>
      <c r="T14" s="138">
        <v>8546</v>
      </c>
      <c r="U14" s="90">
        <f>T14/K14</f>
        <v>1.1082868629230969</v>
      </c>
      <c r="V14" s="123" t="s">
        <v>417</v>
      </c>
      <c r="W14" s="28">
        <v>7711</v>
      </c>
      <c r="X14" s="134" t="s">
        <v>385</v>
      </c>
    </row>
    <row r="15" spans="1:24" s="20" customFormat="1" ht="120" customHeight="1" x14ac:dyDescent="0.3">
      <c r="A15" s="240"/>
      <c r="B15" s="239"/>
      <c r="C15" s="239"/>
      <c r="D15" s="239"/>
      <c r="E15" s="245"/>
      <c r="F15" s="239"/>
      <c r="G15" s="239"/>
      <c r="H15" s="223" t="s">
        <v>128</v>
      </c>
      <c r="I15" s="222" t="s">
        <v>10</v>
      </c>
      <c r="J15" s="222">
        <v>1063</v>
      </c>
      <c r="K15" s="84">
        <v>1134</v>
      </c>
      <c r="L15" s="136">
        <v>0</v>
      </c>
      <c r="M15" s="136">
        <v>0</v>
      </c>
      <c r="N15" s="96">
        <v>1134</v>
      </c>
      <c r="O15" s="96">
        <v>1130</v>
      </c>
      <c r="P15" s="90">
        <f t="shared" si="0"/>
        <v>0.99647266313932981</v>
      </c>
      <c r="Q15" s="138">
        <f>O15</f>
        <v>1130</v>
      </c>
      <c r="R15" s="90">
        <f>Q15/K15</f>
        <v>0.99647266313932981</v>
      </c>
      <c r="S15" s="27" t="s">
        <v>260</v>
      </c>
      <c r="T15" s="138">
        <v>1130</v>
      </c>
      <c r="U15" s="90">
        <f>T15/K15</f>
        <v>0.99647266313932981</v>
      </c>
      <c r="V15" s="123" t="s">
        <v>388</v>
      </c>
      <c r="W15" s="28">
        <v>0</v>
      </c>
      <c r="X15" s="134" t="s">
        <v>385</v>
      </c>
    </row>
    <row r="16" spans="1:24" s="20" customFormat="1" ht="120" customHeight="1" x14ac:dyDescent="0.3">
      <c r="A16" s="240"/>
      <c r="B16" s="239"/>
      <c r="C16" s="239"/>
      <c r="D16" s="239">
        <v>3</v>
      </c>
      <c r="E16" s="243" t="s">
        <v>275</v>
      </c>
      <c r="F16" s="239">
        <v>3</v>
      </c>
      <c r="G16" s="239" t="s">
        <v>276</v>
      </c>
      <c r="H16" s="223" t="s">
        <v>378</v>
      </c>
      <c r="I16" s="222" t="s">
        <v>446</v>
      </c>
      <c r="J16" s="222">
        <v>11</v>
      </c>
      <c r="K16" s="84">
        <v>24</v>
      </c>
      <c r="L16" s="222">
        <v>16</v>
      </c>
      <c r="M16" s="222">
        <v>17</v>
      </c>
      <c r="N16" s="93">
        <v>21</v>
      </c>
      <c r="O16" s="93">
        <v>21</v>
      </c>
      <c r="P16" s="90">
        <f t="shared" si="0"/>
        <v>1</v>
      </c>
      <c r="Q16" s="138">
        <f>O16</f>
        <v>21</v>
      </c>
      <c r="R16" s="90">
        <f>Q16/K16</f>
        <v>0.875</v>
      </c>
      <c r="S16" s="18">
        <v>22</v>
      </c>
      <c r="T16" s="138">
        <v>22</v>
      </c>
      <c r="U16" s="90">
        <f>T16/K16</f>
        <v>0.91666666666666663</v>
      </c>
      <c r="V16" s="122" t="s">
        <v>448</v>
      </c>
      <c r="W16" s="19">
        <v>24</v>
      </c>
      <c r="X16" s="134" t="s">
        <v>385</v>
      </c>
    </row>
    <row r="17" spans="1:28" s="20" customFormat="1" ht="120" customHeight="1" x14ac:dyDescent="0.3">
      <c r="A17" s="240"/>
      <c r="B17" s="239"/>
      <c r="C17" s="239"/>
      <c r="D17" s="239"/>
      <c r="E17" s="243"/>
      <c r="F17" s="239"/>
      <c r="G17" s="239"/>
      <c r="H17" s="223" t="s">
        <v>14</v>
      </c>
      <c r="I17" s="222" t="s">
        <v>446</v>
      </c>
      <c r="J17" s="222">
        <v>7</v>
      </c>
      <c r="K17" s="84">
        <v>40</v>
      </c>
      <c r="L17" s="222">
        <v>8</v>
      </c>
      <c r="M17" s="222">
        <v>10</v>
      </c>
      <c r="N17" s="93">
        <v>24</v>
      </c>
      <c r="O17" s="93">
        <v>22</v>
      </c>
      <c r="P17" s="90">
        <f t="shared" si="0"/>
        <v>0.91666666666666663</v>
      </c>
      <c r="Q17" s="138">
        <f>O17</f>
        <v>22</v>
      </c>
      <c r="R17" s="90">
        <f>Q17/K17</f>
        <v>0.55000000000000004</v>
      </c>
      <c r="S17" s="18">
        <v>32</v>
      </c>
      <c r="T17" s="138">
        <v>22</v>
      </c>
      <c r="U17" s="90">
        <f>T17/K17</f>
        <v>0.55000000000000004</v>
      </c>
      <c r="V17" s="122" t="s">
        <v>449</v>
      </c>
      <c r="W17" s="19">
        <v>40</v>
      </c>
      <c r="X17" s="134" t="s">
        <v>385</v>
      </c>
    </row>
    <row r="18" spans="1:28" s="20" customFormat="1" ht="120" customHeight="1" x14ac:dyDescent="0.3">
      <c r="A18" s="240"/>
      <c r="B18" s="239"/>
      <c r="C18" s="239"/>
      <c r="D18" s="239"/>
      <c r="E18" s="243"/>
      <c r="F18" s="239"/>
      <c r="G18" s="239"/>
      <c r="H18" s="223" t="s">
        <v>377</v>
      </c>
      <c r="I18" s="222" t="s">
        <v>12</v>
      </c>
      <c r="J18" s="222" t="s">
        <v>279</v>
      </c>
      <c r="K18" s="84">
        <v>1</v>
      </c>
      <c r="L18" s="222">
        <v>0</v>
      </c>
      <c r="M18" s="222">
        <v>0</v>
      </c>
      <c r="N18" s="93">
        <v>1</v>
      </c>
      <c r="O18" s="93">
        <v>1</v>
      </c>
      <c r="P18" s="90">
        <f t="shared" si="0"/>
        <v>1</v>
      </c>
      <c r="Q18" s="138">
        <f>O18</f>
        <v>1</v>
      </c>
      <c r="R18" s="90">
        <f>Q18/K18</f>
        <v>1</v>
      </c>
      <c r="S18" s="18">
        <v>0</v>
      </c>
      <c r="T18" s="138">
        <v>1</v>
      </c>
      <c r="U18" s="90">
        <f>T18/K18</f>
        <v>1</v>
      </c>
      <c r="V18" s="122" t="s">
        <v>432</v>
      </c>
      <c r="W18" s="19">
        <v>0</v>
      </c>
      <c r="X18" s="134" t="s">
        <v>385</v>
      </c>
    </row>
    <row r="19" spans="1:28" s="20" customFormat="1" ht="120" customHeight="1" x14ac:dyDescent="0.3">
      <c r="A19" s="240"/>
      <c r="B19" s="239"/>
      <c r="C19" s="239"/>
      <c r="D19" s="239">
        <v>4</v>
      </c>
      <c r="E19" s="245" t="s">
        <v>280</v>
      </c>
      <c r="F19" s="239">
        <v>4</v>
      </c>
      <c r="G19" s="222" t="s">
        <v>281</v>
      </c>
      <c r="H19" s="223" t="s">
        <v>447</v>
      </c>
      <c r="I19" s="222" t="s">
        <v>3</v>
      </c>
      <c r="J19" s="222" t="s">
        <v>260</v>
      </c>
      <c r="K19" s="84">
        <v>10</v>
      </c>
      <c r="L19" s="222">
        <v>3</v>
      </c>
      <c r="M19" s="222">
        <v>7</v>
      </c>
      <c r="N19" s="93">
        <v>3</v>
      </c>
      <c r="O19" s="93">
        <v>2</v>
      </c>
      <c r="P19" s="90">
        <f t="shared" si="0"/>
        <v>0.66666666666666663</v>
      </c>
      <c r="Q19" s="138">
        <f>O19+M19</f>
        <v>9</v>
      </c>
      <c r="R19" s="90">
        <f>Q19/K19</f>
        <v>0.9</v>
      </c>
      <c r="S19" s="18">
        <v>3</v>
      </c>
      <c r="T19" s="138">
        <v>10</v>
      </c>
      <c r="U19" s="90">
        <f>T19/K19</f>
        <v>1</v>
      </c>
      <c r="V19" s="122" t="s">
        <v>436</v>
      </c>
      <c r="W19" s="19">
        <v>1</v>
      </c>
      <c r="X19" s="134" t="s">
        <v>382</v>
      </c>
    </row>
    <row r="20" spans="1:28" s="20" customFormat="1" ht="120" customHeight="1" x14ac:dyDescent="0.3">
      <c r="A20" s="240"/>
      <c r="B20" s="239"/>
      <c r="C20" s="239"/>
      <c r="D20" s="239"/>
      <c r="E20" s="245"/>
      <c r="F20" s="239"/>
      <c r="G20" s="222" t="s">
        <v>281</v>
      </c>
      <c r="H20" s="223" t="s">
        <v>16</v>
      </c>
      <c r="I20" s="222" t="s">
        <v>3</v>
      </c>
      <c r="J20" s="222" t="s">
        <v>260</v>
      </c>
      <c r="K20" s="84">
        <v>35</v>
      </c>
      <c r="L20" s="222">
        <v>0</v>
      </c>
      <c r="M20" s="222">
        <v>4</v>
      </c>
      <c r="N20" s="93">
        <v>25</v>
      </c>
      <c r="O20" s="93">
        <v>39</v>
      </c>
      <c r="P20" s="90">
        <f t="shared" si="0"/>
        <v>1.56</v>
      </c>
      <c r="Q20" s="138">
        <f>O20+M20</f>
        <v>43</v>
      </c>
      <c r="R20" s="90">
        <f>Q20/K20</f>
        <v>1.2285714285714286</v>
      </c>
      <c r="S20" s="18">
        <v>10</v>
      </c>
      <c r="T20" s="138">
        <v>67</v>
      </c>
      <c r="U20" s="90">
        <f>T20/K20</f>
        <v>1.9142857142857144</v>
      </c>
      <c r="V20" s="122" t="s">
        <v>437</v>
      </c>
      <c r="W20" s="19">
        <v>0</v>
      </c>
      <c r="X20" s="134" t="s">
        <v>382</v>
      </c>
    </row>
    <row r="21" spans="1:28" s="20" customFormat="1" ht="120" customHeight="1" thickBot="1" x14ac:dyDescent="0.35">
      <c r="A21" s="241"/>
      <c r="B21" s="242"/>
      <c r="C21" s="242"/>
      <c r="D21" s="228">
        <v>5</v>
      </c>
      <c r="E21" s="229" t="s">
        <v>17</v>
      </c>
      <c r="F21" s="228">
        <v>5</v>
      </c>
      <c r="G21" s="228" t="s">
        <v>283</v>
      </c>
      <c r="H21" s="229" t="s">
        <v>18</v>
      </c>
      <c r="I21" s="228" t="s">
        <v>124</v>
      </c>
      <c r="J21" s="64">
        <v>1</v>
      </c>
      <c r="K21" s="168">
        <v>1</v>
      </c>
      <c r="L21" s="64">
        <v>1</v>
      </c>
      <c r="M21" s="64">
        <v>0.56000000000000005</v>
      </c>
      <c r="N21" s="169">
        <v>1</v>
      </c>
      <c r="O21" s="169">
        <v>1</v>
      </c>
      <c r="P21" s="151">
        <f t="shared" si="0"/>
        <v>1</v>
      </c>
      <c r="Q21" s="151">
        <f>O21</f>
        <v>1</v>
      </c>
      <c r="R21" s="151">
        <f>Q21/K21</f>
        <v>1</v>
      </c>
      <c r="S21" s="170">
        <v>1</v>
      </c>
      <c r="T21" s="151">
        <v>0.4</v>
      </c>
      <c r="U21" s="151">
        <f>T21/K21</f>
        <v>0.4</v>
      </c>
      <c r="V21" s="154" t="s">
        <v>475</v>
      </c>
      <c r="W21" s="171">
        <v>1</v>
      </c>
      <c r="X21" s="134" t="s">
        <v>385</v>
      </c>
    </row>
    <row r="22" spans="1:28" s="20" customFormat="1" ht="120" customHeight="1" x14ac:dyDescent="0.3">
      <c r="A22" s="276">
        <v>3</v>
      </c>
      <c r="B22" s="270" t="s">
        <v>19</v>
      </c>
      <c r="C22" s="270" t="s">
        <v>256</v>
      </c>
      <c r="D22" s="270">
        <v>1</v>
      </c>
      <c r="E22" s="279" t="s">
        <v>284</v>
      </c>
      <c r="F22" s="270">
        <v>1</v>
      </c>
      <c r="G22" s="270" t="s">
        <v>285</v>
      </c>
      <c r="H22" s="235" t="s">
        <v>134</v>
      </c>
      <c r="I22" s="230" t="s">
        <v>133</v>
      </c>
      <c r="J22" s="230">
        <v>3.8</v>
      </c>
      <c r="K22" s="156">
        <v>4.2</v>
      </c>
      <c r="L22" s="230" t="s">
        <v>259</v>
      </c>
      <c r="M22" s="230">
        <v>0</v>
      </c>
      <c r="N22" s="157">
        <v>4</v>
      </c>
      <c r="O22" s="157">
        <v>3.8</v>
      </c>
      <c r="P22" s="146">
        <f t="shared" si="0"/>
        <v>0.95</v>
      </c>
      <c r="Q22" s="157">
        <f>O22</f>
        <v>3.8</v>
      </c>
      <c r="R22" s="146">
        <f>Q22/K22</f>
        <v>0.90476190476190466</v>
      </c>
      <c r="S22" s="172" t="s">
        <v>259</v>
      </c>
      <c r="T22" s="157">
        <f>Q22</f>
        <v>3.8</v>
      </c>
      <c r="U22" s="146">
        <f>T22/K22</f>
        <v>0.90476190476190466</v>
      </c>
      <c r="V22" s="158" t="s">
        <v>404</v>
      </c>
      <c r="W22" s="173">
        <v>4.2</v>
      </c>
      <c r="X22" s="134" t="s">
        <v>382</v>
      </c>
    </row>
    <row r="23" spans="1:28" s="20" customFormat="1" ht="120" customHeight="1" x14ac:dyDescent="0.3">
      <c r="A23" s="277"/>
      <c r="B23" s="271"/>
      <c r="C23" s="271"/>
      <c r="D23" s="271"/>
      <c r="E23" s="274"/>
      <c r="F23" s="271"/>
      <c r="G23" s="271"/>
      <c r="H23" s="233" t="s">
        <v>287</v>
      </c>
      <c r="I23" s="231" t="s">
        <v>133</v>
      </c>
      <c r="J23" s="231">
        <v>4.2</v>
      </c>
      <c r="K23" s="84">
        <v>4.4000000000000004</v>
      </c>
      <c r="L23" s="231" t="s">
        <v>259</v>
      </c>
      <c r="M23" s="231">
        <v>0</v>
      </c>
      <c r="N23" s="98">
        <v>4.3</v>
      </c>
      <c r="O23" s="98">
        <v>3.9</v>
      </c>
      <c r="P23" s="90">
        <f t="shared" si="0"/>
        <v>0.90697674418604657</v>
      </c>
      <c r="Q23" s="98">
        <f>O23</f>
        <v>3.9</v>
      </c>
      <c r="R23" s="90">
        <f>Q23/K23</f>
        <v>0.88636363636363624</v>
      </c>
      <c r="S23" s="174" t="s">
        <v>279</v>
      </c>
      <c r="T23" s="98">
        <f>Q23</f>
        <v>3.9</v>
      </c>
      <c r="U23" s="90">
        <f>T23/K23</f>
        <v>0.88636363636363624</v>
      </c>
      <c r="V23" s="122" t="s">
        <v>405</v>
      </c>
      <c r="W23" s="175">
        <v>4.4000000000000004</v>
      </c>
      <c r="X23" s="134" t="s">
        <v>382</v>
      </c>
    </row>
    <row r="24" spans="1:28" s="20" customFormat="1" ht="60" x14ac:dyDescent="0.3">
      <c r="A24" s="277"/>
      <c r="B24" s="271"/>
      <c r="C24" s="271"/>
      <c r="D24" s="271"/>
      <c r="E24" s="274"/>
      <c r="F24" s="271"/>
      <c r="G24" s="271"/>
      <c r="H24" s="233" t="s">
        <v>21</v>
      </c>
      <c r="I24" s="231" t="s">
        <v>133</v>
      </c>
      <c r="J24" s="176">
        <v>1300</v>
      </c>
      <c r="K24" s="85">
        <v>7300</v>
      </c>
      <c r="L24" s="176">
        <v>2800</v>
      </c>
      <c r="M24" s="176">
        <v>2800</v>
      </c>
      <c r="N24" s="99">
        <v>4300</v>
      </c>
      <c r="O24" s="99">
        <v>4300</v>
      </c>
      <c r="P24" s="90">
        <f t="shared" si="0"/>
        <v>1</v>
      </c>
      <c r="Q24" s="99">
        <f>O24</f>
        <v>4300</v>
      </c>
      <c r="R24" s="90">
        <f>Q24/K24</f>
        <v>0.58904109589041098</v>
      </c>
      <c r="S24" s="177">
        <v>5800</v>
      </c>
      <c r="T24" s="99">
        <v>5158</v>
      </c>
      <c r="U24" s="90">
        <f>T24/K24</f>
        <v>0.70657534246575338</v>
      </c>
      <c r="V24" s="122" t="s">
        <v>406</v>
      </c>
      <c r="W24" s="178">
        <v>7300</v>
      </c>
      <c r="X24" s="134" t="s">
        <v>382</v>
      </c>
    </row>
    <row r="25" spans="1:28" s="20" customFormat="1" ht="120" customHeight="1" x14ac:dyDescent="0.3">
      <c r="A25" s="277"/>
      <c r="B25" s="271"/>
      <c r="C25" s="271"/>
      <c r="D25" s="271"/>
      <c r="E25" s="274"/>
      <c r="F25" s="271"/>
      <c r="G25" s="271"/>
      <c r="H25" s="233" t="s">
        <v>288</v>
      </c>
      <c r="I25" s="231" t="s">
        <v>6</v>
      </c>
      <c r="J25" s="176">
        <v>970000</v>
      </c>
      <c r="K25" s="85">
        <v>4555000</v>
      </c>
      <c r="L25" s="176">
        <v>750000</v>
      </c>
      <c r="M25" s="176">
        <v>1700038</v>
      </c>
      <c r="N25" s="99">
        <v>2955000</v>
      </c>
      <c r="O25" s="99">
        <v>2980751</v>
      </c>
      <c r="P25" s="90">
        <f t="shared" si="0"/>
        <v>1.0087143824027072</v>
      </c>
      <c r="Q25" s="99">
        <f>O25</f>
        <v>2980751</v>
      </c>
      <c r="R25" s="90">
        <f>Q25/K25</f>
        <v>0.65439099890230512</v>
      </c>
      <c r="S25" s="177">
        <v>3755000</v>
      </c>
      <c r="T25" s="99">
        <v>3553462</v>
      </c>
      <c r="U25" s="90">
        <f>T25/K25</f>
        <v>0.7801233809001098</v>
      </c>
      <c r="V25" s="122" t="s">
        <v>410</v>
      </c>
      <c r="W25" s="178">
        <v>4555000</v>
      </c>
      <c r="X25" s="134" t="s">
        <v>385</v>
      </c>
    </row>
    <row r="26" spans="1:28" s="20" customFormat="1" ht="120" customHeight="1" x14ac:dyDescent="0.3">
      <c r="A26" s="277"/>
      <c r="B26" s="271"/>
      <c r="C26" s="271"/>
      <c r="D26" s="271"/>
      <c r="E26" s="274"/>
      <c r="F26" s="271"/>
      <c r="G26" s="271"/>
      <c r="H26" s="233" t="s">
        <v>290</v>
      </c>
      <c r="I26" s="231" t="s">
        <v>133</v>
      </c>
      <c r="J26" s="176" t="s">
        <v>259</v>
      </c>
      <c r="K26" s="85">
        <v>1100</v>
      </c>
      <c r="L26" s="176">
        <v>543</v>
      </c>
      <c r="M26" s="176">
        <v>543</v>
      </c>
      <c r="N26" s="99">
        <v>730</v>
      </c>
      <c r="O26" s="99">
        <v>730</v>
      </c>
      <c r="P26" s="90">
        <f t="shared" si="0"/>
        <v>1</v>
      </c>
      <c r="Q26" s="99">
        <f>O26</f>
        <v>730</v>
      </c>
      <c r="R26" s="90">
        <f>Q26/K26</f>
        <v>0.66363636363636369</v>
      </c>
      <c r="S26" s="177">
        <v>915</v>
      </c>
      <c r="T26" s="99">
        <f>Q26+6</f>
        <v>736</v>
      </c>
      <c r="U26" s="90">
        <f>T26/K26</f>
        <v>0.66909090909090907</v>
      </c>
      <c r="V26" s="122" t="s">
        <v>409</v>
      </c>
      <c r="W26" s="178">
        <v>1100</v>
      </c>
      <c r="X26" s="134" t="s">
        <v>385</v>
      </c>
    </row>
    <row r="27" spans="1:28" s="20" customFormat="1" ht="120" customHeight="1" x14ac:dyDescent="0.3">
      <c r="A27" s="277"/>
      <c r="B27" s="271"/>
      <c r="C27" s="271"/>
      <c r="D27" s="271">
        <v>2</v>
      </c>
      <c r="E27" s="272" t="s">
        <v>23</v>
      </c>
      <c r="F27" s="271">
        <v>2</v>
      </c>
      <c r="G27" s="271" t="s">
        <v>292</v>
      </c>
      <c r="H27" s="233" t="s">
        <v>293</v>
      </c>
      <c r="I27" s="231" t="s">
        <v>5</v>
      </c>
      <c r="J27" s="176">
        <v>8</v>
      </c>
      <c r="K27" s="85">
        <v>32</v>
      </c>
      <c r="L27" s="176">
        <v>16</v>
      </c>
      <c r="M27" s="176">
        <v>16</v>
      </c>
      <c r="N27" s="99">
        <v>24</v>
      </c>
      <c r="O27" s="99">
        <v>45</v>
      </c>
      <c r="P27" s="90">
        <f t="shared" si="0"/>
        <v>1.875</v>
      </c>
      <c r="Q27" s="99">
        <f>O27</f>
        <v>45</v>
      </c>
      <c r="R27" s="90">
        <f>Q27/K27</f>
        <v>1.40625</v>
      </c>
      <c r="S27" s="177">
        <v>29</v>
      </c>
      <c r="T27" s="99">
        <f>Q27+12</f>
        <v>57</v>
      </c>
      <c r="U27" s="90">
        <f>T27/K27</f>
        <v>1.78125</v>
      </c>
      <c r="V27" s="122" t="s">
        <v>423</v>
      </c>
      <c r="W27" s="178">
        <v>32</v>
      </c>
      <c r="X27" s="134" t="s">
        <v>385</v>
      </c>
    </row>
    <row r="28" spans="1:28" s="20" customFormat="1" ht="120" customHeight="1" x14ac:dyDescent="0.3">
      <c r="A28" s="277"/>
      <c r="B28" s="271"/>
      <c r="C28" s="271"/>
      <c r="D28" s="271"/>
      <c r="E28" s="272"/>
      <c r="F28" s="271"/>
      <c r="G28" s="271"/>
      <c r="H28" s="233" t="s">
        <v>24</v>
      </c>
      <c r="I28" s="231" t="s">
        <v>6</v>
      </c>
      <c r="J28" s="176">
        <v>2048</v>
      </c>
      <c r="K28" s="85">
        <v>11291</v>
      </c>
      <c r="L28" s="176">
        <v>4251</v>
      </c>
      <c r="M28" s="176">
        <v>4664</v>
      </c>
      <c r="N28" s="99">
        <v>6571</v>
      </c>
      <c r="O28" s="99">
        <v>7943</v>
      </c>
      <c r="P28" s="90">
        <f t="shared" si="0"/>
        <v>1.2087962258408158</v>
      </c>
      <c r="Q28" s="99">
        <f>O28</f>
        <v>7943</v>
      </c>
      <c r="R28" s="90">
        <f>Q28/K28</f>
        <v>0.70348064830395896</v>
      </c>
      <c r="S28" s="177">
        <v>8931</v>
      </c>
      <c r="T28" s="99">
        <v>8513</v>
      </c>
      <c r="U28" s="90">
        <f>T28/K28</f>
        <v>0.75396333362855372</v>
      </c>
      <c r="V28" s="122" t="s">
        <v>411</v>
      </c>
      <c r="W28" s="178">
        <v>11291</v>
      </c>
      <c r="X28" s="134" t="s">
        <v>382</v>
      </c>
    </row>
    <row r="29" spans="1:28" s="20" customFormat="1" ht="120" customHeight="1" x14ac:dyDescent="0.3">
      <c r="A29" s="277"/>
      <c r="B29" s="271"/>
      <c r="C29" s="271"/>
      <c r="D29" s="271"/>
      <c r="E29" s="272"/>
      <c r="F29" s="271"/>
      <c r="G29" s="271"/>
      <c r="H29" s="233" t="s">
        <v>295</v>
      </c>
      <c r="I29" s="231" t="s">
        <v>6</v>
      </c>
      <c r="J29" s="176">
        <v>162140</v>
      </c>
      <c r="K29" s="85">
        <v>251000</v>
      </c>
      <c r="L29" s="176">
        <v>201000</v>
      </c>
      <c r="M29" s="176">
        <v>187566</v>
      </c>
      <c r="N29" s="99">
        <v>211000</v>
      </c>
      <c r="O29" s="99">
        <v>212695</v>
      </c>
      <c r="P29" s="90">
        <f t="shared" si="0"/>
        <v>1.0080331753554503</v>
      </c>
      <c r="Q29" s="99">
        <f>O29</f>
        <v>212695</v>
      </c>
      <c r="R29" s="90">
        <f>Q29/K29</f>
        <v>0.84739043824701199</v>
      </c>
      <c r="S29" s="177">
        <v>231000</v>
      </c>
      <c r="T29" s="99">
        <v>230963</v>
      </c>
      <c r="U29" s="90">
        <f>T29/K29</f>
        <v>0.92017131474103586</v>
      </c>
      <c r="V29" s="122" t="s">
        <v>412</v>
      </c>
      <c r="W29" s="178">
        <v>251000</v>
      </c>
      <c r="X29" s="134" t="s">
        <v>382</v>
      </c>
      <c r="Y29" s="135"/>
      <c r="Z29" s="135"/>
      <c r="AA29" s="135"/>
      <c r="AB29" s="135"/>
    </row>
    <row r="30" spans="1:28" s="20" customFormat="1" ht="120" customHeight="1" x14ac:dyDescent="0.3">
      <c r="A30" s="277"/>
      <c r="B30" s="271"/>
      <c r="C30" s="271"/>
      <c r="D30" s="271"/>
      <c r="E30" s="272"/>
      <c r="F30" s="271"/>
      <c r="G30" s="271"/>
      <c r="H30" s="233" t="s">
        <v>296</v>
      </c>
      <c r="I30" s="231" t="s">
        <v>403</v>
      </c>
      <c r="J30" s="231">
        <v>217</v>
      </c>
      <c r="K30" s="84">
        <v>317</v>
      </c>
      <c r="L30" s="231">
        <v>4</v>
      </c>
      <c r="M30" s="231">
        <v>16</v>
      </c>
      <c r="N30" s="93">
        <v>76</v>
      </c>
      <c r="O30" s="93">
        <v>76</v>
      </c>
      <c r="P30" s="90">
        <f t="shared" si="0"/>
        <v>1</v>
      </c>
      <c r="Q30" s="138">
        <f>O30</f>
        <v>76</v>
      </c>
      <c r="R30" s="90">
        <f>Q30/K30</f>
        <v>0.23974763406940064</v>
      </c>
      <c r="S30" s="179">
        <v>150</v>
      </c>
      <c r="T30" s="99">
        <f>Q30</f>
        <v>76</v>
      </c>
      <c r="U30" s="90">
        <f>T30/K30</f>
        <v>0.23974763406940064</v>
      </c>
      <c r="V30" s="122" t="s">
        <v>441</v>
      </c>
      <c r="W30" s="175">
        <v>317</v>
      </c>
      <c r="X30" s="134" t="s">
        <v>385</v>
      </c>
      <c r="Y30" s="280"/>
    </row>
    <row r="31" spans="1:28" s="20" customFormat="1" ht="120" customHeight="1" x14ac:dyDescent="0.3">
      <c r="A31" s="277"/>
      <c r="B31" s="271"/>
      <c r="C31" s="271"/>
      <c r="D31" s="271"/>
      <c r="E31" s="272"/>
      <c r="F31" s="271"/>
      <c r="G31" s="271"/>
      <c r="H31" s="233" t="s">
        <v>27</v>
      </c>
      <c r="I31" s="231" t="s">
        <v>403</v>
      </c>
      <c r="J31" s="231" t="s">
        <v>279</v>
      </c>
      <c r="K31" s="84">
        <v>40</v>
      </c>
      <c r="L31" s="231">
        <v>10</v>
      </c>
      <c r="M31" s="231">
        <v>10</v>
      </c>
      <c r="N31" s="93">
        <v>20</v>
      </c>
      <c r="O31" s="93">
        <v>20</v>
      </c>
      <c r="P31" s="90">
        <f t="shared" si="0"/>
        <v>1</v>
      </c>
      <c r="Q31" s="138">
        <f>O31</f>
        <v>20</v>
      </c>
      <c r="R31" s="90">
        <f>Q31/K31</f>
        <v>0.5</v>
      </c>
      <c r="S31" s="179">
        <v>30</v>
      </c>
      <c r="T31" s="99">
        <f>Q31</f>
        <v>20</v>
      </c>
      <c r="U31" s="90">
        <f>T31/K31</f>
        <v>0.5</v>
      </c>
      <c r="V31" s="122" t="s">
        <v>442</v>
      </c>
      <c r="W31" s="175">
        <v>40</v>
      </c>
      <c r="X31" s="134" t="s">
        <v>385</v>
      </c>
    </row>
    <row r="32" spans="1:28" s="20" customFormat="1" ht="120" customHeight="1" x14ac:dyDescent="0.3">
      <c r="A32" s="277"/>
      <c r="B32" s="271"/>
      <c r="C32" s="271"/>
      <c r="D32" s="271"/>
      <c r="E32" s="272"/>
      <c r="F32" s="271"/>
      <c r="G32" s="271"/>
      <c r="H32" s="233" t="s">
        <v>376</v>
      </c>
      <c r="I32" s="231" t="s">
        <v>12</v>
      </c>
      <c r="J32" s="231" t="s">
        <v>279</v>
      </c>
      <c r="K32" s="84">
        <v>1</v>
      </c>
      <c r="L32" s="231">
        <v>1</v>
      </c>
      <c r="M32" s="231">
        <v>1</v>
      </c>
      <c r="N32" s="93">
        <v>0</v>
      </c>
      <c r="O32" s="93">
        <v>0</v>
      </c>
      <c r="P32" s="90" t="s">
        <v>259</v>
      </c>
      <c r="Q32" s="138">
        <f>M32</f>
        <v>1</v>
      </c>
      <c r="R32" s="90">
        <f>Q32/K32</f>
        <v>1</v>
      </c>
      <c r="S32" s="179">
        <v>0</v>
      </c>
      <c r="T32" s="99">
        <v>1</v>
      </c>
      <c r="U32" s="90">
        <f>T32/K32</f>
        <v>1</v>
      </c>
      <c r="V32" s="122" t="s">
        <v>384</v>
      </c>
      <c r="W32" s="175">
        <v>0</v>
      </c>
      <c r="X32" s="134" t="s">
        <v>385</v>
      </c>
    </row>
    <row r="33" spans="1:25" s="20" customFormat="1" ht="120" customHeight="1" x14ac:dyDescent="0.3">
      <c r="A33" s="277"/>
      <c r="B33" s="271"/>
      <c r="C33" s="271"/>
      <c r="D33" s="231">
        <v>3</v>
      </c>
      <c r="E33" s="233" t="s">
        <v>29</v>
      </c>
      <c r="F33" s="231">
        <v>3</v>
      </c>
      <c r="G33" s="231" t="s">
        <v>300</v>
      </c>
      <c r="H33" s="233" t="s">
        <v>30</v>
      </c>
      <c r="I33" s="231" t="s">
        <v>403</v>
      </c>
      <c r="J33" s="176">
        <v>1100000</v>
      </c>
      <c r="K33" s="85">
        <v>5700000</v>
      </c>
      <c r="L33" s="176">
        <v>2000000</v>
      </c>
      <c r="M33" s="176">
        <v>2211031</v>
      </c>
      <c r="N33" s="99">
        <v>3800000</v>
      </c>
      <c r="O33" s="99">
        <v>3836449</v>
      </c>
      <c r="P33" s="90">
        <f t="shared" si="0"/>
        <v>1.0095918421052632</v>
      </c>
      <c r="Q33" s="99">
        <f>O33</f>
        <v>3836449</v>
      </c>
      <c r="R33" s="90">
        <f>Q33/K33</f>
        <v>0.67306122807017543</v>
      </c>
      <c r="S33" s="177">
        <v>4700000</v>
      </c>
      <c r="T33" s="99">
        <v>4222050</v>
      </c>
      <c r="U33" s="90">
        <f>T33/K33</f>
        <v>0.74071052631578949</v>
      </c>
      <c r="V33" s="122" t="s">
        <v>443</v>
      </c>
      <c r="W33" s="178">
        <v>5700000</v>
      </c>
      <c r="X33" s="134" t="s">
        <v>385</v>
      </c>
    </row>
    <row r="34" spans="1:25" s="20" customFormat="1" ht="120" customHeight="1" x14ac:dyDescent="0.3">
      <c r="A34" s="277"/>
      <c r="B34" s="271"/>
      <c r="C34" s="271"/>
      <c r="D34" s="271">
        <v>4</v>
      </c>
      <c r="E34" s="274" t="s">
        <v>31</v>
      </c>
      <c r="F34" s="271">
        <v>4</v>
      </c>
      <c r="G34" s="271" t="s">
        <v>302</v>
      </c>
      <c r="H34" s="233" t="s">
        <v>132</v>
      </c>
      <c r="I34" s="231" t="s">
        <v>403</v>
      </c>
      <c r="J34" s="176" t="s">
        <v>259</v>
      </c>
      <c r="K34" s="85">
        <v>1000</v>
      </c>
      <c r="L34" s="231">
        <v>250</v>
      </c>
      <c r="M34" s="231">
        <v>256</v>
      </c>
      <c r="N34" s="93">
        <v>250</v>
      </c>
      <c r="O34" s="93">
        <v>377</v>
      </c>
      <c r="P34" s="90">
        <f t="shared" si="0"/>
        <v>1.508</v>
      </c>
      <c r="Q34" s="138">
        <f>O34+M34</f>
        <v>633</v>
      </c>
      <c r="R34" s="90">
        <f>Q34/K34</f>
        <v>0.63300000000000001</v>
      </c>
      <c r="S34" s="179">
        <v>250</v>
      </c>
      <c r="T34" s="99">
        <f>Q34+78</f>
        <v>711</v>
      </c>
      <c r="U34" s="90">
        <f>T34/K34</f>
        <v>0.71099999999999997</v>
      </c>
      <c r="V34" s="122" t="s">
        <v>444</v>
      </c>
      <c r="W34" s="175">
        <v>250</v>
      </c>
      <c r="X34" s="134" t="s">
        <v>382</v>
      </c>
    </row>
    <row r="35" spans="1:25" s="20" customFormat="1" ht="120" customHeight="1" x14ac:dyDescent="0.3">
      <c r="A35" s="277"/>
      <c r="B35" s="271"/>
      <c r="C35" s="271"/>
      <c r="D35" s="271"/>
      <c r="E35" s="274"/>
      <c r="F35" s="271"/>
      <c r="G35" s="271"/>
      <c r="H35" s="233" t="s">
        <v>303</v>
      </c>
      <c r="I35" s="231" t="s">
        <v>32</v>
      </c>
      <c r="J35" s="176">
        <v>40</v>
      </c>
      <c r="K35" s="85">
        <v>200</v>
      </c>
      <c r="L35" s="176">
        <v>80</v>
      </c>
      <c r="M35" s="176">
        <v>104</v>
      </c>
      <c r="N35" s="99">
        <v>120</v>
      </c>
      <c r="O35" s="99">
        <v>125</v>
      </c>
      <c r="P35" s="90">
        <f t="shared" si="0"/>
        <v>1.0416666666666667</v>
      </c>
      <c r="Q35" s="99">
        <f>O35</f>
        <v>125</v>
      </c>
      <c r="R35" s="90">
        <f>Q35/K35</f>
        <v>0.625</v>
      </c>
      <c r="S35" s="176">
        <v>160</v>
      </c>
      <c r="T35" s="99">
        <f>Q35+23</f>
        <v>148</v>
      </c>
      <c r="U35" s="90">
        <f>T35/K35</f>
        <v>0.74</v>
      </c>
      <c r="V35" s="122" t="s">
        <v>474</v>
      </c>
      <c r="W35" s="178">
        <v>200</v>
      </c>
      <c r="X35" s="134" t="s">
        <v>385</v>
      </c>
      <c r="Y35" s="135"/>
    </row>
    <row r="36" spans="1:25" s="20" customFormat="1" ht="120" customHeight="1" thickBot="1" x14ac:dyDescent="0.35">
      <c r="A36" s="278"/>
      <c r="B36" s="273"/>
      <c r="C36" s="273"/>
      <c r="D36" s="273"/>
      <c r="E36" s="275"/>
      <c r="F36" s="273"/>
      <c r="G36" s="273"/>
      <c r="H36" s="234" t="s">
        <v>304</v>
      </c>
      <c r="I36" s="232" t="s">
        <v>87</v>
      </c>
      <c r="J36" s="180">
        <v>130</v>
      </c>
      <c r="K36" s="181">
        <v>530</v>
      </c>
      <c r="L36" s="232">
        <v>230</v>
      </c>
      <c r="M36" s="232">
        <v>263</v>
      </c>
      <c r="N36" s="182">
        <v>330</v>
      </c>
      <c r="O36" s="182">
        <v>364</v>
      </c>
      <c r="P36" s="137">
        <f t="shared" si="0"/>
        <v>1.103030303030303</v>
      </c>
      <c r="Q36" s="183">
        <f>O36</f>
        <v>364</v>
      </c>
      <c r="R36" s="137">
        <f>Q36/K36</f>
        <v>0.68679245283018864</v>
      </c>
      <c r="S36" s="184">
        <v>430</v>
      </c>
      <c r="T36" s="185">
        <f>Q36+43</f>
        <v>407</v>
      </c>
      <c r="U36" s="137">
        <f>T36/K36</f>
        <v>0.76792452830188684</v>
      </c>
      <c r="V36" s="217" t="s">
        <v>456</v>
      </c>
      <c r="W36" s="186">
        <v>530</v>
      </c>
      <c r="X36" s="134" t="s">
        <v>385</v>
      </c>
    </row>
    <row r="37" spans="1:25" s="20" customFormat="1" ht="120" customHeight="1" x14ac:dyDescent="0.3">
      <c r="A37" s="263">
        <v>4</v>
      </c>
      <c r="B37" s="247" t="s">
        <v>34</v>
      </c>
      <c r="C37" s="247" t="s">
        <v>256</v>
      </c>
      <c r="D37" s="225">
        <v>1</v>
      </c>
      <c r="E37" s="225" t="s">
        <v>306</v>
      </c>
      <c r="F37" s="225">
        <v>1</v>
      </c>
      <c r="G37" s="225" t="s">
        <v>281</v>
      </c>
      <c r="H37" s="226" t="s">
        <v>35</v>
      </c>
      <c r="I37" s="225" t="s">
        <v>3</v>
      </c>
      <c r="J37" s="225" t="s">
        <v>279</v>
      </c>
      <c r="K37" s="105">
        <v>6</v>
      </c>
      <c r="L37" s="225">
        <v>3</v>
      </c>
      <c r="M37" s="225">
        <v>2</v>
      </c>
      <c r="N37" s="80">
        <v>5</v>
      </c>
      <c r="O37" s="80">
        <v>5</v>
      </c>
      <c r="P37" s="163">
        <f t="shared" si="0"/>
        <v>1</v>
      </c>
      <c r="Q37" s="187">
        <f>O37</f>
        <v>5</v>
      </c>
      <c r="R37" s="163">
        <f>Q37/K37</f>
        <v>0.83333333333333337</v>
      </c>
      <c r="S37" s="78">
        <v>6</v>
      </c>
      <c r="T37" s="188">
        <v>6</v>
      </c>
      <c r="U37" s="163">
        <f>T37/K37</f>
        <v>1</v>
      </c>
      <c r="V37" s="120" t="s">
        <v>438</v>
      </c>
      <c r="W37" s="79">
        <v>6</v>
      </c>
      <c r="X37" s="134" t="s">
        <v>385</v>
      </c>
    </row>
    <row r="38" spans="1:25" s="20" customFormat="1" ht="120" customHeight="1" x14ac:dyDescent="0.3">
      <c r="A38" s="240"/>
      <c r="B38" s="239"/>
      <c r="C38" s="239"/>
      <c r="D38" s="239">
        <v>2</v>
      </c>
      <c r="E38" s="245" t="s">
        <v>308</v>
      </c>
      <c r="F38" s="239">
        <v>2</v>
      </c>
      <c r="G38" s="222" t="s">
        <v>309</v>
      </c>
      <c r="H38" s="223" t="s">
        <v>37</v>
      </c>
      <c r="I38" s="222" t="s">
        <v>36</v>
      </c>
      <c r="J38" s="222" t="s">
        <v>260</v>
      </c>
      <c r="K38" s="86">
        <v>40000000000</v>
      </c>
      <c r="L38" s="56">
        <v>10000000000</v>
      </c>
      <c r="M38" s="56">
        <v>11359904293</v>
      </c>
      <c r="N38" s="100">
        <v>20000000000</v>
      </c>
      <c r="O38" s="100">
        <v>21607789924</v>
      </c>
      <c r="P38" s="90">
        <f t="shared" si="0"/>
        <v>1.0803894962</v>
      </c>
      <c r="Q38" s="100">
        <f>O38</f>
        <v>21607789924</v>
      </c>
      <c r="R38" s="90">
        <f>Q38/K38</f>
        <v>0.54019474810000001</v>
      </c>
      <c r="S38" s="32">
        <v>30000000000</v>
      </c>
      <c r="T38" s="99">
        <f>Q38+4852596979</f>
        <v>26460386903</v>
      </c>
      <c r="U38" s="90">
        <f>T38/K38</f>
        <v>0.66150967257500004</v>
      </c>
      <c r="V38" s="124" t="s">
        <v>455</v>
      </c>
      <c r="W38" s="33">
        <v>40000000000</v>
      </c>
      <c r="X38" s="134" t="s">
        <v>385</v>
      </c>
    </row>
    <row r="39" spans="1:25" s="20" customFormat="1" ht="120" customHeight="1" thickBot="1" x14ac:dyDescent="0.35">
      <c r="A39" s="241"/>
      <c r="B39" s="242"/>
      <c r="C39" s="242"/>
      <c r="D39" s="242"/>
      <c r="E39" s="269"/>
      <c r="F39" s="242"/>
      <c r="G39" s="228" t="s">
        <v>311</v>
      </c>
      <c r="H39" s="229" t="s">
        <v>312</v>
      </c>
      <c r="I39" s="228" t="s">
        <v>10</v>
      </c>
      <c r="J39" s="228">
        <v>20</v>
      </c>
      <c r="K39" s="148">
        <v>200</v>
      </c>
      <c r="L39" s="189">
        <v>70</v>
      </c>
      <c r="M39" s="189">
        <v>86</v>
      </c>
      <c r="N39" s="190">
        <v>100</v>
      </c>
      <c r="O39" s="190">
        <v>100</v>
      </c>
      <c r="P39" s="151">
        <f t="shared" si="0"/>
        <v>1</v>
      </c>
      <c r="Q39" s="190">
        <f>O39</f>
        <v>100</v>
      </c>
      <c r="R39" s="151">
        <f>Q39/K39</f>
        <v>0.5</v>
      </c>
      <c r="S39" s="191">
        <v>150</v>
      </c>
      <c r="T39" s="192">
        <v>107</v>
      </c>
      <c r="U39" s="151">
        <f>T39/K39</f>
        <v>0.53500000000000003</v>
      </c>
      <c r="V39" s="193" t="s">
        <v>420</v>
      </c>
      <c r="W39" s="194">
        <v>200</v>
      </c>
      <c r="X39" s="134" t="s">
        <v>385</v>
      </c>
    </row>
    <row r="40" spans="1:25" s="20" customFormat="1" ht="120" customHeight="1" x14ac:dyDescent="0.3">
      <c r="A40" s="263">
        <v>5</v>
      </c>
      <c r="B40" s="247" t="s">
        <v>38</v>
      </c>
      <c r="C40" s="247" t="s">
        <v>256</v>
      </c>
      <c r="D40" s="247">
        <v>1</v>
      </c>
      <c r="E40" s="264" t="s">
        <v>39</v>
      </c>
      <c r="F40" s="247">
        <v>1</v>
      </c>
      <c r="G40" s="247" t="s">
        <v>313</v>
      </c>
      <c r="H40" s="226" t="s">
        <v>314</v>
      </c>
      <c r="I40" s="225" t="s">
        <v>140</v>
      </c>
      <c r="J40" s="225">
        <v>59</v>
      </c>
      <c r="K40" s="105">
        <v>133</v>
      </c>
      <c r="L40" s="225">
        <v>81</v>
      </c>
      <c r="M40" s="225">
        <v>81</v>
      </c>
      <c r="N40" s="80">
        <v>98</v>
      </c>
      <c r="O40" s="80">
        <v>97</v>
      </c>
      <c r="P40" s="163">
        <f t="shared" si="0"/>
        <v>0.98979591836734693</v>
      </c>
      <c r="Q40" s="187">
        <f>O40</f>
        <v>97</v>
      </c>
      <c r="R40" s="163">
        <f>Q40/K40</f>
        <v>0.72932330827067671</v>
      </c>
      <c r="S40" s="78">
        <v>115</v>
      </c>
      <c r="T40" s="188">
        <v>98</v>
      </c>
      <c r="U40" s="163">
        <f>T40/K40</f>
        <v>0.73684210526315785</v>
      </c>
      <c r="V40" s="120" t="s">
        <v>454</v>
      </c>
      <c r="W40" s="79">
        <v>133</v>
      </c>
      <c r="X40" s="134" t="s">
        <v>382</v>
      </c>
    </row>
    <row r="41" spans="1:25" s="20" customFormat="1" ht="120" customHeight="1" x14ac:dyDescent="0.3">
      <c r="A41" s="240"/>
      <c r="B41" s="239"/>
      <c r="C41" s="239"/>
      <c r="D41" s="239"/>
      <c r="E41" s="245"/>
      <c r="F41" s="239"/>
      <c r="G41" s="239"/>
      <c r="H41" s="223" t="s">
        <v>374</v>
      </c>
      <c r="I41" s="222" t="s">
        <v>142</v>
      </c>
      <c r="J41" s="222" t="s">
        <v>259</v>
      </c>
      <c r="K41" s="84">
        <v>1</v>
      </c>
      <c r="L41" s="222" t="s">
        <v>260</v>
      </c>
      <c r="M41" s="222" t="s">
        <v>259</v>
      </c>
      <c r="N41" s="93" t="s">
        <v>260</v>
      </c>
      <c r="O41" s="93" t="s">
        <v>259</v>
      </c>
      <c r="P41" s="90" t="s">
        <v>259</v>
      </c>
      <c r="Q41" s="90" t="s">
        <v>259</v>
      </c>
      <c r="R41" s="90" t="s">
        <v>259</v>
      </c>
      <c r="S41" s="18" t="s">
        <v>260</v>
      </c>
      <c r="T41" s="99" t="s">
        <v>259</v>
      </c>
      <c r="U41" s="90" t="s">
        <v>259</v>
      </c>
      <c r="V41" s="122" t="s">
        <v>461</v>
      </c>
      <c r="W41" s="19">
        <v>1</v>
      </c>
      <c r="X41" s="134" t="s">
        <v>385</v>
      </c>
    </row>
    <row r="42" spans="1:25" s="20" customFormat="1" ht="120" customHeight="1" x14ac:dyDescent="0.3">
      <c r="A42" s="240"/>
      <c r="B42" s="239"/>
      <c r="C42" s="239"/>
      <c r="D42" s="239"/>
      <c r="E42" s="245"/>
      <c r="F42" s="239"/>
      <c r="G42" s="239"/>
      <c r="H42" s="223" t="s">
        <v>40</v>
      </c>
      <c r="I42" s="222" t="s">
        <v>142</v>
      </c>
      <c r="J42" s="222" t="s">
        <v>317</v>
      </c>
      <c r="K42" s="84">
        <v>328</v>
      </c>
      <c r="L42" s="222">
        <v>82</v>
      </c>
      <c r="M42" s="222">
        <v>82</v>
      </c>
      <c r="N42" s="93">
        <v>164</v>
      </c>
      <c r="O42" s="93">
        <v>164</v>
      </c>
      <c r="P42" s="90">
        <f t="shared" si="0"/>
        <v>1</v>
      </c>
      <c r="Q42" s="138">
        <f>O42</f>
        <v>164</v>
      </c>
      <c r="R42" s="90">
        <f>Q42/K42</f>
        <v>0.5</v>
      </c>
      <c r="S42" s="18">
        <v>246</v>
      </c>
      <c r="T42" s="99">
        <f>Q42+41</f>
        <v>205</v>
      </c>
      <c r="U42" s="90">
        <f>T42/K42</f>
        <v>0.625</v>
      </c>
      <c r="V42" s="122" t="s">
        <v>462</v>
      </c>
      <c r="W42" s="19">
        <v>328</v>
      </c>
      <c r="X42" s="134" t="s">
        <v>385</v>
      </c>
    </row>
    <row r="43" spans="1:25" s="20" customFormat="1" ht="120" customHeight="1" x14ac:dyDescent="0.3">
      <c r="A43" s="240"/>
      <c r="B43" s="239"/>
      <c r="C43" s="239"/>
      <c r="D43" s="239">
        <v>2</v>
      </c>
      <c r="E43" s="243" t="s">
        <v>318</v>
      </c>
      <c r="F43" s="239">
        <v>2</v>
      </c>
      <c r="G43" s="239" t="s">
        <v>319</v>
      </c>
      <c r="H43" s="223" t="s">
        <v>42</v>
      </c>
      <c r="I43" s="222" t="s">
        <v>6</v>
      </c>
      <c r="J43" s="222" t="s">
        <v>260</v>
      </c>
      <c r="K43" s="84">
        <v>4</v>
      </c>
      <c r="L43" s="222">
        <v>1</v>
      </c>
      <c r="M43" s="222">
        <v>1</v>
      </c>
      <c r="N43" s="93">
        <v>2</v>
      </c>
      <c r="O43" s="93">
        <v>2</v>
      </c>
      <c r="P43" s="90">
        <f t="shared" si="0"/>
        <v>1</v>
      </c>
      <c r="Q43" s="138">
        <f>O43</f>
        <v>2</v>
      </c>
      <c r="R43" s="90">
        <f>Q43/K43</f>
        <v>0.5</v>
      </c>
      <c r="S43" s="18">
        <v>3</v>
      </c>
      <c r="T43" s="99">
        <f>Q43</f>
        <v>2</v>
      </c>
      <c r="U43" s="90">
        <f>T43/K43</f>
        <v>0.5</v>
      </c>
      <c r="V43" s="122" t="s">
        <v>413</v>
      </c>
      <c r="W43" s="19">
        <v>4</v>
      </c>
      <c r="X43" s="134" t="s">
        <v>385</v>
      </c>
    </row>
    <row r="44" spans="1:25" s="20" customFormat="1" ht="120" customHeight="1" thickBot="1" x14ac:dyDescent="0.35">
      <c r="A44" s="241"/>
      <c r="B44" s="242"/>
      <c r="C44" s="242"/>
      <c r="D44" s="242"/>
      <c r="E44" s="244"/>
      <c r="F44" s="242"/>
      <c r="G44" s="242"/>
      <c r="H44" s="229" t="s">
        <v>380</v>
      </c>
      <c r="I44" s="228" t="s">
        <v>6</v>
      </c>
      <c r="J44" s="195">
        <v>300</v>
      </c>
      <c r="K44" s="149">
        <v>1301</v>
      </c>
      <c r="L44" s="228">
        <v>100</v>
      </c>
      <c r="M44" s="228">
        <v>100</v>
      </c>
      <c r="N44" s="150">
        <v>240</v>
      </c>
      <c r="O44" s="150">
        <v>268</v>
      </c>
      <c r="P44" s="151">
        <f t="shared" si="0"/>
        <v>1.1166666666666667</v>
      </c>
      <c r="Q44" s="152">
        <f>O44</f>
        <v>268</v>
      </c>
      <c r="R44" s="151">
        <f>Q44/K44</f>
        <v>0.20599538816295157</v>
      </c>
      <c r="S44" s="153">
        <v>742</v>
      </c>
      <c r="T44" s="192">
        <f>Q44+185</f>
        <v>453</v>
      </c>
      <c r="U44" s="151">
        <f>T44/K44</f>
        <v>0.34819369715603382</v>
      </c>
      <c r="V44" s="154" t="s">
        <v>414</v>
      </c>
      <c r="W44" s="155">
        <v>1301</v>
      </c>
      <c r="X44" s="134" t="s">
        <v>385</v>
      </c>
    </row>
    <row r="45" spans="1:25" s="20" customFormat="1" ht="120" customHeight="1" x14ac:dyDescent="0.3">
      <c r="A45" s="263">
        <v>6</v>
      </c>
      <c r="B45" s="247" t="s">
        <v>323</v>
      </c>
      <c r="C45" s="247" t="s">
        <v>294</v>
      </c>
      <c r="D45" s="247">
        <v>1</v>
      </c>
      <c r="E45" s="264" t="s">
        <v>44</v>
      </c>
      <c r="F45" s="247">
        <v>1</v>
      </c>
      <c r="G45" s="247" t="s">
        <v>294</v>
      </c>
      <c r="H45" s="226" t="s">
        <v>45</v>
      </c>
      <c r="I45" s="247" t="s">
        <v>5</v>
      </c>
      <c r="J45" s="225">
        <v>10</v>
      </c>
      <c r="K45" s="105">
        <v>14</v>
      </c>
      <c r="L45" s="225">
        <v>11</v>
      </c>
      <c r="M45" s="225">
        <v>11</v>
      </c>
      <c r="N45" s="80">
        <v>12</v>
      </c>
      <c r="O45" s="80">
        <v>12</v>
      </c>
      <c r="P45" s="163">
        <f t="shared" si="0"/>
        <v>1</v>
      </c>
      <c r="Q45" s="187">
        <f>O45</f>
        <v>12</v>
      </c>
      <c r="R45" s="163">
        <f>Q45/K45</f>
        <v>0.8571428571428571</v>
      </c>
      <c r="S45" s="78">
        <v>13</v>
      </c>
      <c r="T45" s="188">
        <v>12</v>
      </c>
      <c r="U45" s="163">
        <f>T45/K45</f>
        <v>0.8571428571428571</v>
      </c>
      <c r="V45" s="120" t="s">
        <v>424</v>
      </c>
      <c r="W45" s="79">
        <v>14</v>
      </c>
      <c r="X45" s="134" t="s">
        <v>382</v>
      </c>
    </row>
    <row r="46" spans="1:25" s="20" customFormat="1" ht="120" customHeight="1" x14ac:dyDescent="0.3">
      <c r="A46" s="240"/>
      <c r="B46" s="239"/>
      <c r="C46" s="239"/>
      <c r="D46" s="239"/>
      <c r="E46" s="245"/>
      <c r="F46" s="239"/>
      <c r="G46" s="239"/>
      <c r="H46" s="223" t="s">
        <v>46</v>
      </c>
      <c r="I46" s="239" t="s">
        <v>5</v>
      </c>
      <c r="J46" s="222" t="s">
        <v>259</v>
      </c>
      <c r="K46" s="84">
        <v>200</v>
      </c>
      <c r="L46" s="222">
        <v>21</v>
      </c>
      <c r="M46" s="222">
        <v>21</v>
      </c>
      <c r="N46" s="93">
        <v>57</v>
      </c>
      <c r="O46" s="93">
        <v>57</v>
      </c>
      <c r="P46" s="90">
        <f t="shared" si="0"/>
        <v>1</v>
      </c>
      <c r="Q46" s="138">
        <f>O46+M46</f>
        <v>78</v>
      </c>
      <c r="R46" s="90">
        <f>Q46/K46</f>
        <v>0.39</v>
      </c>
      <c r="S46" s="18">
        <v>73</v>
      </c>
      <c r="T46" s="99">
        <v>100</v>
      </c>
      <c r="U46" s="90">
        <f>T46/K46</f>
        <v>0.5</v>
      </c>
      <c r="V46" s="122" t="s">
        <v>425</v>
      </c>
      <c r="W46" s="19">
        <v>49</v>
      </c>
      <c r="X46" s="134" t="s">
        <v>382</v>
      </c>
    </row>
    <row r="47" spans="1:25" s="20" customFormat="1" ht="120" customHeight="1" x14ac:dyDescent="0.3">
      <c r="A47" s="240"/>
      <c r="B47" s="239"/>
      <c r="C47" s="239"/>
      <c r="D47" s="239">
        <v>2</v>
      </c>
      <c r="E47" s="245" t="s">
        <v>47</v>
      </c>
      <c r="F47" s="239">
        <v>2</v>
      </c>
      <c r="G47" s="239" t="s">
        <v>324</v>
      </c>
      <c r="H47" s="223" t="s">
        <v>325</v>
      </c>
      <c r="I47" s="53" t="s">
        <v>5</v>
      </c>
      <c r="J47" s="222">
        <v>5</v>
      </c>
      <c r="K47" s="84">
        <v>8</v>
      </c>
      <c r="L47" s="222">
        <v>6</v>
      </c>
      <c r="M47" s="222">
        <v>6</v>
      </c>
      <c r="N47" s="93">
        <v>6</v>
      </c>
      <c r="O47" s="93">
        <v>6</v>
      </c>
      <c r="P47" s="90">
        <f t="shared" si="0"/>
        <v>1</v>
      </c>
      <c r="Q47" s="138">
        <f>O47</f>
        <v>6</v>
      </c>
      <c r="R47" s="90">
        <f>Q47/K47</f>
        <v>0.75</v>
      </c>
      <c r="S47" s="18">
        <v>7</v>
      </c>
      <c r="T47" s="99">
        <f>Q47+2</f>
        <v>8</v>
      </c>
      <c r="U47" s="90">
        <f>T47/K47</f>
        <v>1</v>
      </c>
      <c r="V47" s="122" t="s">
        <v>426</v>
      </c>
      <c r="W47" s="19">
        <v>8</v>
      </c>
      <c r="X47" s="134" t="s">
        <v>382</v>
      </c>
    </row>
    <row r="48" spans="1:25" s="20" customFormat="1" ht="120" customHeight="1" x14ac:dyDescent="0.3">
      <c r="A48" s="240"/>
      <c r="B48" s="239"/>
      <c r="C48" s="239"/>
      <c r="D48" s="239"/>
      <c r="E48" s="245"/>
      <c r="F48" s="239"/>
      <c r="G48" s="239"/>
      <c r="H48" s="223" t="s">
        <v>48</v>
      </c>
      <c r="I48" s="53" t="s">
        <v>5</v>
      </c>
      <c r="J48" s="222">
        <v>1141</v>
      </c>
      <c r="K48" s="84">
        <v>1161</v>
      </c>
      <c r="L48" s="222">
        <v>1145</v>
      </c>
      <c r="M48" s="222">
        <v>1145</v>
      </c>
      <c r="N48" s="93">
        <v>1152</v>
      </c>
      <c r="O48" s="93">
        <v>1153</v>
      </c>
      <c r="P48" s="90">
        <f t="shared" si="0"/>
        <v>1.0008680555555556</v>
      </c>
      <c r="Q48" s="138">
        <f>O48</f>
        <v>1153</v>
      </c>
      <c r="R48" s="90">
        <f>Q48/K48</f>
        <v>0.99310938845822572</v>
      </c>
      <c r="S48" s="18">
        <v>1159</v>
      </c>
      <c r="T48" s="99">
        <f>Q48+5</f>
        <v>1158</v>
      </c>
      <c r="U48" s="90">
        <f>T48/K48</f>
        <v>0.99741602067183466</v>
      </c>
      <c r="V48" s="122" t="s">
        <v>427</v>
      </c>
      <c r="W48" s="19">
        <v>1161</v>
      </c>
      <c r="X48" s="134" t="s">
        <v>382</v>
      </c>
    </row>
    <row r="49" spans="1:24" s="20" customFormat="1" ht="120" customHeight="1" x14ac:dyDescent="0.3">
      <c r="A49" s="240"/>
      <c r="B49" s="239"/>
      <c r="C49" s="239"/>
      <c r="D49" s="239"/>
      <c r="E49" s="245"/>
      <c r="F49" s="239"/>
      <c r="G49" s="239"/>
      <c r="H49" s="223" t="s">
        <v>326</v>
      </c>
      <c r="I49" s="222" t="s">
        <v>6</v>
      </c>
      <c r="J49" s="222">
        <v>2</v>
      </c>
      <c r="K49" s="84">
        <v>4</v>
      </c>
      <c r="L49" s="222">
        <v>2</v>
      </c>
      <c r="M49" s="222">
        <v>2</v>
      </c>
      <c r="N49" s="93">
        <v>2</v>
      </c>
      <c r="O49" s="93">
        <v>4</v>
      </c>
      <c r="P49" s="90">
        <f t="shared" si="0"/>
        <v>2</v>
      </c>
      <c r="Q49" s="138">
        <f>O49</f>
        <v>4</v>
      </c>
      <c r="R49" s="90">
        <f>Q49/K49</f>
        <v>1</v>
      </c>
      <c r="S49" s="18">
        <v>3</v>
      </c>
      <c r="T49" s="99">
        <v>6</v>
      </c>
      <c r="U49" s="90">
        <f>T49/K49</f>
        <v>1.5</v>
      </c>
      <c r="V49" s="122" t="s">
        <v>415</v>
      </c>
      <c r="W49" s="19">
        <v>4</v>
      </c>
      <c r="X49" s="134" t="s">
        <v>382</v>
      </c>
    </row>
    <row r="50" spans="1:24" s="20" customFormat="1" ht="120" customHeight="1" x14ac:dyDescent="0.3">
      <c r="A50" s="240"/>
      <c r="B50" s="239"/>
      <c r="C50" s="239"/>
      <c r="D50" s="246">
        <v>3</v>
      </c>
      <c r="E50" s="245" t="s">
        <v>96</v>
      </c>
      <c r="F50" s="246">
        <v>3</v>
      </c>
      <c r="G50" s="239" t="s">
        <v>278</v>
      </c>
      <c r="H50" s="223" t="s">
        <v>375</v>
      </c>
      <c r="I50" s="222" t="s">
        <v>12</v>
      </c>
      <c r="J50" s="222" t="s">
        <v>279</v>
      </c>
      <c r="K50" s="81">
        <v>1</v>
      </c>
      <c r="L50" s="49">
        <v>1</v>
      </c>
      <c r="M50" s="49">
        <v>1</v>
      </c>
      <c r="N50" s="97">
        <v>1</v>
      </c>
      <c r="O50" s="97">
        <v>1</v>
      </c>
      <c r="P50" s="90">
        <f t="shared" si="0"/>
        <v>1</v>
      </c>
      <c r="Q50" s="90">
        <f>O50</f>
        <v>1</v>
      </c>
      <c r="R50" s="90">
        <f>Q50/K50</f>
        <v>1</v>
      </c>
      <c r="S50" s="21">
        <v>1</v>
      </c>
      <c r="T50" s="99" t="s">
        <v>259</v>
      </c>
      <c r="U50" s="90" t="s">
        <v>259</v>
      </c>
      <c r="V50" s="122" t="s">
        <v>383</v>
      </c>
      <c r="W50" s="29">
        <v>1</v>
      </c>
      <c r="X50" s="134" t="s">
        <v>385</v>
      </c>
    </row>
    <row r="51" spans="1:24" s="20" customFormat="1" ht="120" customHeight="1" x14ac:dyDescent="0.3">
      <c r="A51" s="240"/>
      <c r="B51" s="239"/>
      <c r="C51" s="239"/>
      <c r="D51" s="246"/>
      <c r="E51" s="245"/>
      <c r="F51" s="246"/>
      <c r="G51" s="239"/>
      <c r="H51" s="223" t="s">
        <v>328</v>
      </c>
      <c r="I51" s="222" t="s">
        <v>6</v>
      </c>
      <c r="J51" s="222" t="s">
        <v>260</v>
      </c>
      <c r="K51" s="85">
        <v>3200000</v>
      </c>
      <c r="L51" s="54">
        <v>800000</v>
      </c>
      <c r="M51" s="54">
        <v>800000</v>
      </c>
      <c r="N51" s="99">
        <v>800000</v>
      </c>
      <c r="O51" s="99">
        <v>800000</v>
      </c>
      <c r="P51" s="90">
        <f t="shared" si="0"/>
        <v>1</v>
      </c>
      <c r="Q51" s="99">
        <f>O51+M51</f>
        <v>1600000</v>
      </c>
      <c r="R51" s="90">
        <f>Q51/K51</f>
        <v>0.5</v>
      </c>
      <c r="S51" s="26">
        <v>800000</v>
      </c>
      <c r="T51" s="99">
        <f>Q51+1812</f>
        <v>1601812</v>
      </c>
      <c r="U51" s="90">
        <f>T51/K51</f>
        <v>0.50056624999999999</v>
      </c>
      <c r="V51" s="122" t="s">
        <v>416</v>
      </c>
      <c r="W51" s="31">
        <v>800000</v>
      </c>
      <c r="X51" s="134" t="s">
        <v>385</v>
      </c>
    </row>
    <row r="52" spans="1:24" s="20" customFormat="1" ht="120" customHeight="1" x14ac:dyDescent="0.3">
      <c r="A52" s="240"/>
      <c r="B52" s="239"/>
      <c r="C52" s="239"/>
      <c r="D52" s="239">
        <v>4</v>
      </c>
      <c r="E52" s="245" t="s">
        <v>91</v>
      </c>
      <c r="F52" s="239">
        <v>4</v>
      </c>
      <c r="G52" s="239" t="s">
        <v>294</v>
      </c>
      <c r="H52" s="223" t="s">
        <v>330</v>
      </c>
      <c r="I52" s="222" t="s">
        <v>5</v>
      </c>
      <c r="J52" s="222">
        <v>53</v>
      </c>
      <c r="K52" s="84">
        <v>65</v>
      </c>
      <c r="L52" s="222">
        <v>55</v>
      </c>
      <c r="M52" s="222">
        <v>55</v>
      </c>
      <c r="N52" s="93">
        <v>57</v>
      </c>
      <c r="O52" s="93">
        <v>57</v>
      </c>
      <c r="P52" s="90">
        <f t="shared" si="0"/>
        <v>1</v>
      </c>
      <c r="Q52" s="138">
        <f>O52</f>
        <v>57</v>
      </c>
      <c r="R52" s="90">
        <f>Q52/K52</f>
        <v>0.87692307692307692</v>
      </c>
      <c r="S52" s="18">
        <v>62</v>
      </c>
      <c r="T52" s="99">
        <v>59</v>
      </c>
      <c r="U52" s="90">
        <f>T52/K52</f>
        <v>0.90769230769230769</v>
      </c>
      <c r="V52" s="122" t="s">
        <v>428</v>
      </c>
      <c r="W52" s="19">
        <v>65</v>
      </c>
      <c r="X52" s="134" t="s">
        <v>382</v>
      </c>
    </row>
    <row r="53" spans="1:24" s="20" customFormat="1" ht="120" customHeight="1" x14ac:dyDescent="0.3">
      <c r="A53" s="240"/>
      <c r="B53" s="239"/>
      <c r="C53" s="239"/>
      <c r="D53" s="239"/>
      <c r="E53" s="245"/>
      <c r="F53" s="239"/>
      <c r="G53" s="239"/>
      <c r="H53" s="223" t="s">
        <v>331</v>
      </c>
      <c r="I53" s="222" t="s">
        <v>5</v>
      </c>
      <c r="J53" s="222">
        <v>61</v>
      </c>
      <c r="K53" s="84">
        <v>73</v>
      </c>
      <c r="L53" s="222">
        <v>67</v>
      </c>
      <c r="M53" s="222">
        <v>67</v>
      </c>
      <c r="N53" s="93">
        <v>68</v>
      </c>
      <c r="O53" s="93">
        <v>68</v>
      </c>
      <c r="P53" s="90">
        <f t="shared" si="0"/>
        <v>1</v>
      </c>
      <c r="Q53" s="138">
        <f>O53</f>
        <v>68</v>
      </c>
      <c r="R53" s="90">
        <f>Q53/K53</f>
        <v>0.93150684931506844</v>
      </c>
      <c r="S53" s="18">
        <v>71</v>
      </c>
      <c r="T53" s="99">
        <v>68</v>
      </c>
      <c r="U53" s="90">
        <f>T53/K53</f>
        <v>0.93150684931506844</v>
      </c>
      <c r="V53" s="122" t="s">
        <v>429</v>
      </c>
      <c r="W53" s="19">
        <v>73</v>
      </c>
      <c r="X53" s="134" t="s">
        <v>382</v>
      </c>
    </row>
    <row r="54" spans="1:24" s="20" customFormat="1" ht="120" customHeight="1" thickBot="1" x14ac:dyDescent="0.35">
      <c r="A54" s="241"/>
      <c r="B54" s="242"/>
      <c r="C54" s="242"/>
      <c r="D54" s="228">
        <v>5</v>
      </c>
      <c r="E54" s="229" t="s">
        <v>332</v>
      </c>
      <c r="F54" s="228">
        <v>5</v>
      </c>
      <c r="G54" s="228" t="s">
        <v>316</v>
      </c>
      <c r="H54" s="229" t="s">
        <v>49</v>
      </c>
      <c r="I54" s="228" t="s">
        <v>142</v>
      </c>
      <c r="J54" s="228" t="s">
        <v>317</v>
      </c>
      <c r="K54" s="148">
        <v>48</v>
      </c>
      <c r="L54" s="196">
        <v>12</v>
      </c>
      <c r="M54" s="196">
        <v>12</v>
      </c>
      <c r="N54" s="197">
        <v>24</v>
      </c>
      <c r="O54" s="197">
        <v>24</v>
      </c>
      <c r="P54" s="151">
        <f t="shared" si="0"/>
        <v>1</v>
      </c>
      <c r="Q54" s="197">
        <f>O54</f>
        <v>24</v>
      </c>
      <c r="R54" s="151">
        <f>Q54/K54</f>
        <v>0.5</v>
      </c>
      <c r="S54" s="198">
        <v>36</v>
      </c>
      <c r="T54" s="192">
        <f>Q54+6</f>
        <v>30</v>
      </c>
      <c r="U54" s="151">
        <f>T54/K54</f>
        <v>0.625</v>
      </c>
      <c r="V54" s="154" t="s">
        <v>463</v>
      </c>
      <c r="W54" s="199">
        <v>48</v>
      </c>
      <c r="X54" s="134" t="s">
        <v>385</v>
      </c>
    </row>
    <row r="55" spans="1:24" s="20" customFormat="1" ht="120" customHeight="1" x14ac:dyDescent="0.3">
      <c r="A55" s="263">
        <v>7</v>
      </c>
      <c r="B55" s="247" t="s">
        <v>333</v>
      </c>
      <c r="C55" s="247" t="s">
        <v>334</v>
      </c>
      <c r="D55" s="247">
        <v>1</v>
      </c>
      <c r="E55" s="264" t="s">
        <v>335</v>
      </c>
      <c r="F55" s="247">
        <v>1</v>
      </c>
      <c r="G55" s="247" t="s">
        <v>336</v>
      </c>
      <c r="H55" s="226" t="s">
        <v>337</v>
      </c>
      <c r="I55" s="225" t="s">
        <v>148</v>
      </c>
      <c r="J55" s="200">
        <v>2050</v>
      </c>
      <c r="K55" s="201">
        <v>12294</v>
      </c>
      <c r="L55" s="200">
        <v>4350</v>
      </c>
      <c r="M55" s="200">
        <v>4350</v>
      </c>
      <c r="N55" s="188">
        <v>6870</v>
      </c>
      <c r="O55" s="188">
        <v>6870</v>
      </c>
      <c r="P55" s="163">
        <f t="shared" si="0"/>
        <v>1</v>
      </c>
      <c r="Q55" s="202">
        <f>O55</f>
        <v>6870</v>
      </c>
      <c r="R55" s="163">
        <f>Q55/K55</f>
        <v>0.55880917520741824</v>
      </c>
      <c r="S55" s="203">
        <v>9516</v>
      </c>
      <c r="T55" s="188">
        <v>10301</v>
      </c>
      <c r="U55" s="163">
        <f>T55/K55</f>
        <v>0.83788840084594107</v>
      </c>
      <c r="V55" s="120" t="s">
        <v>457</v>
      </c>
      <c r="W55" s="204">
        <v>12294</v>
      </c>
      <c r="X55" s="134" t="s">
        <v>382</v>
      </c>
    </row>
    <row r="56" spans="1:24" s="20" customFormat="1" ht="120" customHeight="1" x14ac:dyDescent="0.3">
      <c r="A56" s="240"/>
      <c r="B56" s="239"/>
      <c r="C56" s="239"/>
      <c r="D56" s="239"/>
      <c r="E56" s="245"/>
      <c r="F56" s="239"/>
      <c r="G56" s="239"/>
      <c r="H56" s="223" t="s">
        <v>339</v>
      </c>
      <c r="I56" s="222" t="s">
        <v>148</v>
      </c>
      <c r="J56" s="54" t="s">
        <v>260</v>
      </c>
      <c r="K56" s="83">
        <v>0.2</v>
      </c>
      <c r="L56" s="52">
        <v>0.2</v>
      </c>
      <c r="M56" s="52">
        <v>0.2</v>
      </c>
      <c r="N56" s="94">
        <v>0.02</v>
      </c>
      <c r="O56" s="94">
        <v>0.02</v>
      </c>
      <c r="P56" s="90">
        <f t="shared" si="0"/>
        <v>1</v>
      </c>
      <c r="Q56" s="90">
        <f>O56</f>
        <v>0.02</v>
      </c>
      <c r="R56" s="90">
        <f>Q56/K56</f>
        <v>9.9999999999999992E-2</v>
      </c>
      <c r="S56" s="22">
        <v>0.2</v>
      </c>
      <c r="T56" s="145">
        <v>0.05</v>
      </c>
      <c r="U56" s="90">
        <f>T56/K56</f>
        <v>0.25</v>
      </c>
      <c r="V56" s="123" t="s">
        <v>458</v>
      </c>
      <c r="W56" s="23">
        <v>0.2</v>
      </c>
      <c r="X56" s="134" t="s">
        <v>385</v>
      </c>
    </row>
    <row r="57" spans="1:24" s="20" customFormat="1" ht="120" customHeight="1" x14ac:dyDescent="0.3">
      <c r="A57" s="240"/>
      <c r="B57" s="239"/>
      <c r="C57" s="239"/>
      <c r="D57" s="239"/>
      <c r="E57" s="245"/>
      <c r="F57" s="239"/>
      <c r="G57" s="239"/>
      <c r="H57" s="223" t="s">
        <v>52</v>
      </c>
      <c r="I57" s="222" t="s">
        <v>149</v>
      </c>
      <c r="J57" s="222">
        <v>871</v>
      </c>
      <c r="K57" s="85">
        <v>5500</v>
      </c>
      <c r="L57" s="54">
        <v>1945</v>
      </c>
      <c r="M57" s="54">
        <v>1801</v>
      </c>
      <c r="N57" s="99">
        <v>3073</v>
      </c>
      <c r="O57" s="99">
        <v>2947</v>
      </c>
      <c r="P57" s="90">
        <f t="shared" si="0"/>
        <v>0.95899772209567202</v>
      </c>
      <c r="Q57" s="99">
        <f>O57</f>
        <v>2947</v>
      </c>
      <c r="R57" s="90">
        <f>Q57/K57</f>
        <v>0.53581818181818186</v>
      </c>
      <c r="S57" s="26">
        <v>4257</v>
      </c>
      <c r="T57" s="99">
        <v>2947</v>
      </c>
      <c r="U57" s="90">
        <f>T57/K57</f>
        <v>0.53581818181818186</v>
      </c>
      <c r="V57" s="122" t="s">
        <v>459</v>
      </c>
      <c r="W57" s="31">
        <v>5500</v>
      </c>
      <c r="X57" s="134" t="s">
        <v>382</v>
      </c>
    </row>
    <row r="58" spans="1:24" s="20" customFormat="1" ht="120" customHeight="1" x14ac:dyDescent="0.3">
      <c r="A58" s="240"/>
      <c r="B58" s="239"/>
      <c r="C58" s="239"/>
      <c r="D58" s="239"/>
      <c r="E58" s="245"/>
      <c r="F58" s="239"/>
      <c r="G58" s="239"/>
      <c r="H58" s="223" t="s">
        <v>342</v>
      </c>
      <c r="I58" s="222" t="s">
        <v>149</v>
      </c>
      <c r="J58" s="222" t="s">
        <v>279</v>
      </c>
      <c r="K58" s="82">
        <v>100</v>
      </c>
      <c r="L58" s="51">
        <v>100</v>
      </c>
      <c r="M58" s="51">
        <v>102</v>
      </c>
      <c r="N58" s="82">
        <v>100</v>
      </c>
      <c r="O58" s="82">
        <v>88</v>
      </c>
      <c r="P58" s="90">
        <f t="shared" si="0"/>
        <v>0.88</v>
      </c>
      <c r="Q58" s="82">
        <f>O58</f>
        <v>88</v>
      </c>
      <c r="R58" s="90">
        <f>Q58/K58</f>
        <v>0.88</v>
      </c>
      <c r="S58" s="51">
        <v>100</v>
      </c>
      <c r="T58" s="99">
        <v>0</v>
      </c>
      <c r="U58" s="90">
        <f>T58/K58</f>
        <v>0</v>
      </c>
      <c r="V58" s="118" t="s">
        <v>460</v>
      </c>
      <c r="W58" s="65">
        <v>100</v>
      </c>
      <c r="X58" s="134" t="s">
        <v>385</v>
      </c>
    </row>
    <row r="59" spans="1:24" s="20" customFormat="1" ht="120" customHeight="1" x14ac:dyDescent="0.3">
      <c r="A59" s="240"/>
      <c r="B59" s="239"/>
      <c r="C59" s="239"/>
      <c r="D59" s="239">
        <v>2</v>
      </c>
      <c r="E59" s="245" t="s">
        <v>53</v>
      </c>
      <c r="F59" s="239">
        <v>2</v>
      </c>
      <c r="G59" s="239" t="s">
        <v>281</v>
      </c>
      <c r="H59" s="223" t="s">
        <v>54</v>
      </c>
      <c r="I59" s="222" t="s">
        <v>5</v>
      </c>
      <c r="J59" s="222" t="s">
        <v>259</v>
      </c>
      <c r="K59" s="84">
        <v>1</v>
      </c>
      <c r="L59" s="222">
        <v>1</v>
      </c>
      <c r="M59" s="222">
        <v>1</v>
      </c>
      <c r="N59" s="93" t="s">
        <v>260</v>
      </c>
      <c r="O59" s="93" t="s">
        <v>259</v>
      </c>
      <c r="P59" s="90" t="s">
        <v>259</v>
      </c>
      <c r="Q59" s="102">
        <v>1</v>
      </c>
      <c r="R59" s="90">
        <f>Q59/K59</f>
        <v>1</v>
      </c>
      <c r="S59" s="18" t="s">
        <v>260</v>
      </c>
      <c r="T59" s="99">
        <f>M59</f>
        <v>1</v>
      </c>
      <c r="U59" s="90">
        <f>T59/K59</f>
        <v>1</v>
      </c>
      <c r="V59" s="122" t="s">
        <v>389</v>
      </c>
      <c r="W59" s="19" t="s">
        <v>260</v>
      </c>
      <c r="X59" s="134" t="s">
        <v>385</v>
      </c>
    </row>
    <row r="60" spans="1:24" s="20" customFormat="1" ht="120" customHeight="1" x14ac:dyDescent="0.3">
      <c r="A60" s="240"/>
      <c r="B60" s="239"/>
      <c r="C60" s="239"/>
      <c r="D60" s="239"/>
      <c r="E60" s="245"/>
      <c r="F60" s="239"/>
      <c r="G60" s="239"/>
      <c r="H60" s="223" t="s">
        <v>55</v>
      </c>
      <c r="I60" s="222" t="s">
        <v>5</v>
      </c>
      <c r="J60" s="222" t="s">
        <v>259</v>
      </c>
      <c r="K60" s="87">
        <v>4</v>
      </c>
      <c r="L60" s="58">
        <v>1</v>
      </c>
      <c r="M60" s="58">
        <v>1</v>
      </c>
      <c r="N60" s="102">
        <v>2</v>
      </c>
      <c r="O60" s="102">
        <v>1</v>
      </c>
      <c r="P60" s="90">
        <f t="shared" si="0"/>
        <v>0.5</v>
      </c>
      <c r="Q60" s="102">
        <f>O60+M60</f>
        <v>2</v>
      </c>
      <c r="R60" s="90">
        <f>Q60/K60</f>
        <v>0.5</v>
      </c>
      <c r="S60" s="36">
        <v>3</v>
      </c>
      <c r="T60" s="99">
        <f>Q60+2</f>
        <v>4</v>
      </c>
      <c r="U60" s="90">
        <f>T60/K60</f>
        <v>1</v>
      </c>
      <c r="V60" s="122" t="s">
        <v>430</v>
      </c>
      <c r="W60" s="37">
        <v>4</v>
      </c>
      <c r="X60" s="134" t="s">
        <v>385</v>
      </c>
    </row>
    <row r="61" spans="1:24" s="20" customFormat="1" ht="120" customHeight="1" x14ac:dyDescent="0.3">
      <c r="A61" s="240"/>
      <c r="B61" s="239"/>
      <c r="C61" s="239"/>
      <c r="D61" s="239"/>
      <c r="E61" s="245"/>
      <c r="F61" s="239"/>
      <c r="G61" s="239"/>
      <c r="H61" s="223" t="s">
        <v>344</v>
      </c>
      <c r="I61" s="222" t="s">
        <v>3</v>
      </c>
      <c r="J61" s="227" t="s">
        <v>260</v>
      </c>
      <c r="K61" s="88">
        <v>330</v>
      </c>
      <c r="L61" s="58">
        <v>60</v>
      </c>
      <c r="M61" s="58">
        <v>60</v>
      </c>
      <c r="N61" s="102">
        <v>60</v>
      </c>
      <c r="O61" s="102">
        <v>60</v>
      </c>
      <c r="P61" s="90">
        <f t="shared" si="0"/>
        <v>1</v>
      </c>
      <c r="Q61" s="102">
        <f>O61</f>
        <v>60</v>
      </c>
      <c r="R61" s="90">
        <f>Q61/K61</f>
        <v>0.18181818181818182</v>
      </c>
      <c r="S61" s="36">
        <v>180</v>
      </c>
      <c r="T61" s="99">
        <v>60</v>
      </c>
      <c r="U61" s="90">
        <f>T61/K61</f>
        <v>0.18181818181818182</v>
      </c>
      <c r="V61" s="122" t="s">
        <v>439</v>
      </c>
      <c r="W61" s="37">
        <v>330</v>
      </c>
      <c r="X61" s="134" t="s">
        <v>385</v>
      </c>
    </row>
    <row r="62" spans="1:24" s="20" customFormat="1" ht="120" customHeight="1" x14ac:dyDescent="0.3">
      <c r="A62" s="240"/>
      <c r="B62" s="239"/>
      <c r="C62" s="239"/>
      <c r="D62" s="239"/>
      <c r="E62" s="245"/>
      <c r="F62" s="239"/>
      <c r="G62" s="239"/>
      <c r="H62" s="59" t="s">
        <v>381</v>
      </c>
      <c r="I62" s="222" t="s">
        <v>3</v>
      </c>
      <c r="J62" s="222" t="s">
        <v>260</v>
      </c>
      <c r="K62" s="87">
        <v>1200</v>
      </c>
      <c r="L62" s="58">
        <v>50</v>
      </c>
      <c r="M62" s="58">
        <v>373</v>
      </c>
      <c r="N62" s="102">
        <v>650</v>
      </c>
      <c r="O62" s="102">
        <v>876</v>
      </c>
      <c r="P62" s="90">
        <f t="shared" si="0"/>
        <v>1.3476923076923077</v>
      </c>
      <c r="Q62" s="102">
        <f>O62</f>
        <v>876</v>
      </c>
      <c r="R62" s="90">
        <f>Q62/K62</f>
        <v>0.73</v>
      </c>
      <c r="S62" s="36">
        <v>950</v>
      </c>
      <c r="T62" s="99">
        <f>Q62+214</f>
        <v>1090</v>
      </c>
      <c r="U62" s="90">
        <f>T62/K62</f>
        <v>0.90833333333333333</v>
      </c>
      <c r="V62" s="122" t="s">
        <v>440</v>
      </c>
      <c r="W62" s="37">
        <v>1200</v>
      </c>
      <c r="X62" s="134" t="s">
        <v>385</v>
      </c>
    </row>
    <row r="63" spans="1:24" s="20" customFormat="1" ht="120" customHeight="1" x14ac:dyDescent="0.3">
      <c r="A63" s="240"/>
      <c r="B63" s="239"/>
      <c r="C63" s="239"/>
      <c r="D63" s="239">
        <v>3</v>
      </c>
      <c r="E63" s="245" t="s">
        <v>346</v>
      </c>
      <c r="F63" s="239">
        <v>3</v>
      </c>
      <c r="G63" s="239" t="s">
        <v>347</v>
      </c>
      <c r="H63" s="223" t="s">
        <v>348</v>
      </c>
      <c r="I63" s="222" t="s">
        <v>133</v>
      </c>
      <c r="J63" s="222" t="s">
        <v>259</v>
      </c>
      <c r="K63" s="84">
        <v>600</v>
      </c>
      <c r="L63" s="222">
        <v>150</v>
      </c>
      <c r="M63" s="222">
        <v>150</v>
      </c>
      <c r="N63" s="93">
        <v>150</v>
      </c>
      <c r="O63" s="93">
        <v>148</v>
      </c>
      <c r="P63" s="90">
        <f t="shared" si="0"/>
        <v>0.98666666666666669</v>
      </c>
      <c r="Q63" s="138">
        <f>O63+M63</f>
        <v>298</v>
      </c>
      <c r="R63" s="90">
        <f>Q63/K63</f>
        <v>0.49666666666666665</v>
      </c>
      <c r="S63" s="18">
        <v>150</v>
      </c>
      <c r="T63" s="99">
        <v>450</v>
      </c>
      <c r="U63" s="90">
        <f>T63/K63</f>
        <v>0.75</v>
      </c>
      <c r="V63" s="122" t="s">
        <v>407</v>
      </c>
      <c r="W63" s="19">
        <v>150</v>
      </c>
      <c r="X63" s="134" t="s">
        <v>382</v>
      </c>
    </row>
    <row r="64" spans="1:24" s="20" customFormat="1" ht="120" customHeight="1" thickBot="1" x14ac:dyDescent="0.35">
      <c r="A64" s="241"/>
      <c r="B64" s="242"/>
      <c r="C64" s="242"/>
      <c r="D64" s="242"/>
      <c r="E64" s="269"/>
      <c r="F64" s="242"/>
      <c r="G64" s="242"/>
      <c r="H64" s="229" t="s">
        <v>349</v>
      </c>
      <c r="I64" s="228" t="s">
        <v>142</v>
      </c>
      <c r="J64" s="228" t="s">
        <v>259</v>
      </c>
      <c r="K64" s="148">
        <v>32</v>
      </c>
      <c r="L64" s="228">
        <v>8</v>
      </c>
      <c r="M64" s="228">
        <v>8</v>
      </c>
      <c r="N64" s="150">
        <v>9</v>
      </c>
      <c r="O64" s="150">
        <v>9</v>
      </c>
      <c r="P64" s="151">
        <f t="shared" si="0"/>
        <v>1</v>
      </c>
      <c r="Q64" s="152">
        <f>O64+M64</f>
        <v>17</v>
      </c>
      <c r="R64" s="151">
        <f>Q64/K64</f>
        <v>0.53125</v>
      </c>
      <c r="S64" s="153">
        <v>9</v>
      </c>
      <c r="T64" s="192">
        <v>19</v>
      </c>
      <c r="U64" s="151">
        <f>T64/K64</f>
        <v>0.59375</v>
      </c>
      <c r="V64" s="154" t="s">
        <v>464</v>
      </c>
      <c r="W64" s="155">
        <v>6</v>
      </c>
      <c r="X64" s="134" t="s">
        <v>382</v>
      </c>
    </row>
    <row r="65" spans="1:24" s="20" customFormat="1" ht="120" customHeight="1" x14ac:dyDescent="0.3">
      <c r="A65" s="263">
        <v>8</v>
      </c>
      <c r="B65" s="247" t="s">
        <v>350</v>
      </c>
      <c r="C65" s="268" t="s">
        <v>351</v>
      </c>
      <c r="D65" s="247">
        <v>1</v>
      </c>
      <c r="E65" s="264" t="s">
        <v>58</v>
      </c>
      <c r="F65" s="247">
        <v>1</v>
      </c>
      <c r="G65" s="247" t="s">
        <v>352</v>
      </c>
      <c r="H65" s="226" t="s">
        <v>59</v>
      </c>
      <c r="I65" s="225" t="s">
        <v>157</v>
      </c>
      <c r="J65" s="205">
        <v>0.90600000000000003</v>
      </c>
      <c r="K65" s="206">
        <v>0.91500000000000004</v>
      </c>
      <c r="L65" s="207">
        <v>0.90800000000000003</v>
      </c>
      <c r="M65" s="207">
        <v>0.96</v>
      </c>
      <c r="N65" s="208">
        <v>0.91</v>
      </c>
      <c r="O65" s="208">
        <v>0.95799999999999996</v>
      </c>
      <c r="P65" s="163">
        <f t="shared" si="0"/>
        <v>1.0527472527472526</v>
      </c>
      <c r="Q65" s="163">
        <f>O65</f>
        <v>0.95799999999999996</v>
      </c>
      <c r="R65" s="163">
        <f>Q65/K65</f>
        <v>1.0469945355191257</v>
      </c>
      <c r="S65" s="209">
        <v>0.91300000000000003</v>
      </c>
      <c r="T65" s="210">
        <v>0.32</v>
      </c>
      <c r="U65" s="163">
        <f>T65/K65</f>
        <v>0.34972677595628415</v>
      </c>
      <c r="V65" s="120" t="s">
        <v>451</v>
      </c>
      <c r="W65" s="211">
        <v>0.91500000000000004</v>
      </c>
      <c r="X65" s="134" t="s">
        <v>385</v>
      </c>
    </row>
    <row r="66" spans="1:24" s="20" customFormat="1" ht="120" customHeight="1" x14ac:dyDescent="0.3">
      <c r="A66" s="240"/>
      <c r="B66" s="239"/>
      <c r="C66" s="243"/>
      <c r="D66" s="239"/>
      <c r="E66" s="245"/>
      <c r="F66" s="239"/>
      <c r="G66" s="239"/>
      <c r="H66" s="224" t="s">
        <v>354</v>
      </c>
      <c r="I66" s="222" t="s">
        <v>60</v>
      </c>
      <c r="J66" s="222" t="s">
        <v>279</v>
      </c>
      <c r="K66" s="81">
        <v>1</v>
      </c>
      <c r="L66" s="49">
        <v>1</v>
      </c>
      <c r="M66" s="49">
        <v>1</v>
      </c>
      <c r="N66" s="97">
        <v>1</v>
      </c>
      <c r="O66" s="97">
        <v>1</v>
      </c>
      <c r="P66" s="90">
        <f t="shared" si="0"/>
        <v>1</v>
      </c>
      <c r="Q66" s="90">
        <f>O66</f>
        <v>1</v>
      </c>
      <c r="R66" s="90">
        <f>Q66/K66</f>
        <v>1</v>
      </c>
      <c r="S66" s="21">
        <v>1</v>
      </c>
      <c r="T66" s="145">
        <v>0.5</v>
      </c>
      <c r="U66" s="90">
        <f>T66/K66</f>
        <v>0.5</v>
      </c>
      <c r="V66" s="122" t="s">
        <v>465</v>
      </c>
      <c r="W66" s="29">
        <v>1</v>
      </c>
      <c r="X66" s="134" t="s">
        <v>385</v>
      </c>
    </row>
    <row r="67" spans="1:24" s="20" customFormat="1" ht="120" customHeight="1" x14ac:dyDescent="0.3">
      <c r="A67" s="240"/>
      <c r="B67" s="239"/>
      <c r="C67" s="243"/>
      <c r="D67" s="239"/>
      <c r="E67" s="245"/>
      <c r="F67" s="239"/>
      <c r="G67" s="239"/>
      <c r="H67" s="223" t="s">
        <v>61</v>
      </c>
      <c r="I67" s="222" t="s">
        <v>99</v>
      </c>
      <c r="J67" s="49">
        <v>0.1</v>
      </c>
      <c r="K67" s="81">
        <v>0.1</v>
      </c>
      <c r="L67" s="49">
        <v>0.1</v>
      </c>
      <c r="M67" s="49">
        <v>0.09</v>
      </c>
      <c r="N67" s="97">
        <v>0.1</v>
      </c>
      <c r="O67" s="97">
        <v>0.67</v>
      </c>
      <c r="P67" s="90">
        <f t="shared" si="0"/>
        <v>6.7</v>
      </c>
      <c r="Q67" s="90">
        <f>O67</f>
        <v>0.67</v>
      </c>
      <c r="R67" s="90">
        <f>Q67/K67</f>
        <v>6.7</v>
      </c>
      <c r="S67" s="21">
        <v>0.1</v>
      </c>
      <c r="T67" s="145">
        <v>0.85</v>
      </c>
      <c r="U67" s="90">
        <f>T67/K67</f>
        <v>8.5</v>
      </c>
      <c r="V67" s="122" t="s">
        <v>473</v>
      </c>
      <c r="W67" s="29">
        <v>0.1</v>
      </c>
      <c r="X67" s="134" t="s">
        <v>385</v>
      </c>
    </row>
    <row r="68" spans="1:24" s="20" customFormat="1" ht="120" customHeight="1" x14ac:dyDescent="0.3">
      <c r="A68" s="240"/>
      <c r="B68" s="239"/>
      <c r="C68" s="243"/>
      <c r="D68" s="222">
        <v>2</v>
      </c>
      <c r="E68" s="223" t="s">
        <v>62</v>
      </c>
      <c r="F68" s="222">
        <v>2</v>
      </c>
      <c r="G68" s="222" t="s">
        <v>60</v>
      </c>
      <c r="H68" s="223" t="s">
        <v>355</v>
      </c>
      <c r="I68" s="222" t="s">
        <v>60</v>
      </c>
      <c r="J68" s="52" t="s">
        <v>259</v>
      </c>
      <c r="K68" s="81">
        <v>1</v>
      </c>
      <c r="L68" s="49">
        <v>0.43</v>
      </c>
      <c r="M68" s="49">
        <v>0.43</v>
      </c>
      <c r="N68" s="97">
        <v>0.6</v>
      </c>
      <c r="O68" s="97">
        <v>0.83</v>
      </c>
      <c r="P68" s="90">
        <f t="shared" si="0"/>
        <v>1.3833333333333333</v>
      </c>
      <c r="Q68" s="90">
        <f>O68</f>
        <v>0.83</v>
      </c>
      <c r="R68" s="90">
        <f>Q68/K68</f>
        <v>0.83</v>
      </c>
      <c r="S68" s="21">
        <v>0.8</v>
      </c>
      <c r="T68" s="145">
        <v>0.87</v>
      </c>
      <c r="U68" s="90">
        <f>T68/K68</f>
        <v>0.87</v>
      </c>
      <c r="V68" s="122" t="s">
        <v>466</v>
      </c>
      <c r="W68" s="29">
        <v>1</v>
      </c>
      <c r="X68" s="134" t="s">
        <v>385</v>
      </c>
    </row>
    <row r="69" spans="1:24" s="20" customFormat="1" ht="120" customHeight="1" x14ac:dyDescent="0.3">
      <c r="A69" s="240"/>
      <c r="B69" s="239"/>
      <c r="C69" s="243"/>
      <c r="D69" s="222">
        <v>3</v>
      </c>
      <c r="E69" s="223" t="s">
        <v>63</v>
      </c>
      <c r="F69" s="222">
        <v>3</v>
      </c>
      <c r="G69" s="222" t="s">
        <v>60</v>
      </c>
      <c r="H69" s="223" t="s">
        <v>64</v>
      </c>
      <c r="I69" s="222" t="s">
        <v>60</v>
      </c>
      <c r="J69" s="222" t="s">
        <v>317</v>
      </c>
      <c r="K69" s="81">
        <v>1</v>
      </c>
      <c r="L69" s="49">
        <v>0.6</v>
      </c>
      <c r="M69" s="49">
        <v>0.6</v>
      </c>
      <c r="N69" s="97">
        <v>0.75</v>
      </c>
      <c r="O69" s="97">
        <v>0.85</v>
      </c>
      <c r="P69" s="90">
        <f t="shared" si="0"/>
        <v>1.1333333333333333</v>
      </c>
      <c r="Q69" s="90">
        <f>O69</f>
        <v>0.85</v>
      </c>
      <c r="R69" s="90">
        <f>Q69/K69</f>
        <v>0.85</v>
      </c>
      <c r="S69" s="21">
        <v>0.9</v>
      </c>
      <c r="T69" s="145">
        <v>0.89180000000000004</v>
      </c>
      <c r="U69" s="90">
        <f>T69/K69</f>
        <v>0.89180000000000004</v>
      </c>
      <c r="V69" s="122" t="s">
        <v>467</v>
      </c>
      <c r="W69" s="29">
        <v>1</v>
      </c>
      <c r="X69" s="134" t="s">
        <v>385</v>
      </c>
    </row>
    <row r="70" spans="1:24" s="20" customFormat="1" ht="120" customHeight="1" x14ac:dyDescent="0.3">
      <c r="A70" s="240"/>
      <c r="B70" s="239"/>
      <c r="C70" s="243"/>
      <c r="D70" s="222">
        <v>4</v>
      </c>
      <c r="E70" s="223" t="s">
        <v>357</v>
      </c>
      <c r="F70" s="222">
        <v>4</v>
      </c>
      <c r="G70" s="222" t="s">
        <v>66</v>
      </c>
      <c r="H70" s="223" t="s">
        <v>67</v>
      </c>
      <c r="I70" s="222" t="s">
        <v>66</v>
      </c>
      <c r="J70" s="222" t="s">
        <v>279</v>
      </c>
      <c r="K70" s="81">
        <v>1</v>
      </c>
      <c r="L70" s="49">
        <v>1</v>
      </c>
      <c r="M70" s="49">
        <v>0.99</v>
      </c>
      <c r="N70" s="97">
        <v>1</v>
      </c>
      <c r="O70" s="97">
        <v>1</v>
      </c>
      <c r="P70" s="90">
        <f t="shared" si="0"/>
        <v>1</v>
      </c>
      <c r="Q70" s="90">
        <f>O70</f>
        <v>1</v>
      </c>
      <c r="R70" s="90">
        <f>Q70/K70</f>
        <v>1</v>
      </c>
      <c r="S70" s="21">
        <v>1</v>
      </c>
      <c r="T70" s="145">
        <v>0.5</v>
      </c>
      <c r="U70" s="90">
        <f>T70/K70</f>
        <v>0.5</v>
      </c>
      <c r="V70" s="122" t="s">
        <v>472</v>
      </c>
      <c r="W70" s="29">
        <v>1</v>
      </c>
      <c r="X70" s="134" t="s">
        <v>385</v>
      </c>
    </row>
    <row r="71" spans="1:24" s="20" customFormat="1" ht="120" customHeight="1" x14ac:dyDescent="0.3">
      <c r="A71" s="240"/>
      <c r="B71" s="239"/>
      <c r="C71" s="243"/>
      <c r="D71" s="222">
        <v>5</v>
      </c>
      <c r="E71" s="223" t="s">
        <v>68</v>
      </c>
      <c r="F71" s="222">
        <v>5</v>
      </c>
      <c r="G71" s="222" t="s">
        <v>358</v>
      </c>
      <c r="H71" s="223" t="s">
        <v>359</v>
      </c>
      <c r="I71" s="224" t="s">
        <v>60</v>
      </c>
      <c r="J71" s="222" t="s">
        <v>259</v>
      </c>
      <c r="K71" s="90">
        <v>1</v>
      </c>
      <c r="L71" s="50">
        <v>1</v>
      </c>
      <c r="M71" s="50">
        <v>1</v>
      </c>
      <c r="N71" s="90">
        <v>1</v>
      </c>
      <c r="O71" s="90">
        <v>1</v>
      </c>
      <c r="P71" s="90">
        <f t="shared" ref="P71:P76" si="1">O71/N71</f>
        <v>1</v>
      </c>
      <c r="Q71" s="90">
        <f>O71</f>
        <v>1</v>
      </c>
      <c r="R71" s="90">
        <f>Q71/K71</f>
        <v>1</v>
      </c>
      <c r="S71" s="50">
        <v>1</v>
      </c>
      <c r="T71" s="145">
        <v>0.33</v>
      </c>
      <c r="U71" s="90">
        <f>T71/K71</f>
        <v>0.33</v>
      </c>
      <c r="V71" s="121" t="s">
        <v>468</v>
      </c>
      <c r="W71" s="62">
        <v>1</v>
      </c>
      <c r="X71" s="134" t="s">
        <v>385</v>
      </c>
    </row>
    <row r="72" spans="1:24" s="20" customFormat="1" ht="120" customHeight="1" x14ac:dyDescent="0.3">
      <c r="A72" s="240"/>
      <c r="B72" s="239"/>
      <c r="C72" s="243"/>
      <c r="D72" s="239">
        <v>6</v>
      </c>
      <c r="E72" s="245" t="s">
        <v>69</v>
      </c>
      <c r="F72" s="239">
        <v>6</v>
      </c>
      <c r="G72" s="239" t="s">
        <v>361</v>
      </c>
      <c r="H72" s="223" t="s">
        <v>362</v>
      </c>
      <c r="I72" s="222" t="s">
        <v>155</v>
      </c>
      <c r="J72" s="222" t="s">
        <v>322</v>
      </c>
      <c r="K72" s="81">
        <v>0.9</v>
      </c>
      <c r="L72" s="49">
        <v>0.9</v>
      </c>
      <c r="M72" s="49">
        <v>0.94</v>
      </c>
      <c r="N72" s="97">
        <v>0.9</v>
      </c>
      <c r="O72" s="97">
        <v>1</v>
      </c>
      <c r="P72" s="90">
        <f t="shared" si="1"/>
        <v>1.1111111111111112</v>
      </c>
      <c r="Q72" s="90">
        <f>O72</f>
        <v>1</v>
      </c>
      <c r="R72" s="90">
        <f>Q72/K72</f>
        <v>1.1111111111111112</v>
      </c>
      <c r="S72" s="21">
        <v>0.9</v>
      </c>
      <c r="T72" s="145">
        <v>0.69</v>
      </c>
      <c r="U72" s="90">
        <f>T72/K72</f>
        <v>0.76666666666666661</v>
      </c>
      <c r="V72" s="122" t="s">
        <v>452</v>
      </c>
      <c r="W72" s="29">
        <v>0.9</v>
      </c>
      <c r="X72" s="134" t="s">
        <v>385</v>
      </c>
    </row>
    <row r="73" spans="1:24" s="20" customFormat="1" ht="120" customHeight="1" x14ac:dyDescent="0.3">
      <c r="A73" s="240"/>
      <c r="B73" s="239"/>
      <c r="C73" s="243"/>
      <c r="D73" s="239"/>
      <c r="E73" s="245"/>
      <c r="F73" s="239"/>
      <c r="G73" s="239"/>
      <c r="H73" s="223" t="s">
        <v>70</v>
      </c>
      <c r="I73" s="222" t="s">
        <v>155</v>
      </c>
      <c r="J73" s="222" t="s">
        <v>260</v>
      </c>
      <c r="K73" s="81">
        <v>0.8</v>
      </c>
      <c r="L73" s="52">
        <v>0.8</v>
      </c>
      <c r="M73" s="52">
        <v>0.94</v>
      </c>
      <c r="N73" s="94">
        <v>0.8</v>
      </c>
      <c r="O73" s="94">
        <v>0.96</v>
      </c>
      <c r="P73" s="90">
        <f t="shared" si="1"/>
        <v>1.2</v>
      </c>
      <c r="Q73" s="90">
        <f>O73</f>
        <v>0.96</v>
      </c>
      <c r="R73" s="90">
        <f>Q73/K73</f>
        <v>1.2</v>
      </c>
      <c r="S73" s="22">
        <v>0.8</v>
      </c>
      <c r="T73" s="145">
        <v>0.95</v>
      </c>
      <c r="U73" s="90">
        <f>T73/K73</f>
        <v>1.1874999999999998</v>
      </c>
      <c r="V73" s="123" t="s">
        <v>453</v>
      </c>
      <c r="W73" s="23">
        <v>0.8</v>
      </c>
      <c r="X73" s="134" t="s">
        <v>385</v>
      </c>
    </row>
    <row r="74" spans="1:24" s="20" customFormat="1" ht="120" customHeight="1" x14ac:dyDescent="0.3">
      <c r="A74" s="240"/>
      <c r="B74" s="239"/>
      <c r="C74" s="243"/>
      <c r="D74" s="222">
        <v>7</v>
      </c>
      <c r="E74" s="223" t="s">
        <v>363</v>
      </c>
      <c r="F74" s="222">
        <v>7</v>
      </c>
      <c r="G74" s="222" t="s">
        <v>364</v>
      </c>
      <c r="H74" s="223" t="s">
        <v>71</v>
      </c>
      <c r="I74" s="224" t="s">
        <v>153</v>
      </c>
      <c r="J74" s="49">
        <v>0.9</v>
      </c>
      <c r="K74" s="81">
        <v>0.96</v>
      </c>
      <c r="L74" s="129">
        <v>0.91</v>
      </c>
      <c r="M74" s="129">
        <v>0.91</v>
      </c>
      <c r="N74" s="130">
        <v>0.92</v>
      </c>
      <c r="O74" s="130">
        <v>0.92</v>
      </c>
      <c r="P74" s="90">
        <f t="shared" si="1"/>
        <v>1</v>
      </c>
      <c r="Q74" s="90">
        <f>O74</f>
        <v>0.92</v>
      </c>
      <c r="R74" s="90">
        <f>Q74/K74</f>
        <v>0.95833333333333337</v>
      </c>
      <c r="S74" s="131">
        <v>0.94</v>
      </c>
      <c r="T74" s="145">
        <v>0.94</v>
      </c>
      <c r="U74" s="90">
        <f>T74/K74</f>
        <v>0.97916666666666663</v>
      </c>
      <c r="V74" s="122" t="s">
        <v>445</v>
      </c>
      <c r="W74" s="132">
        <v>0.96</v>
      </c>
      <c r="X74" s="134" t="s">
        <v>385</v>
      </c>
    </row>
    <row r="75" spans="1:24" s="20" customFormat="1" ht="120" customHeight="1" x14ac:dyDescent="0.3">
      <c r="A75" s="240"/>
      <c r="B75" s="239"/>
      <c r="C75" s="243"/>
      <c r="D75" s="222">
        <v>8</v>
      </c>
      <c r="E75" s="223" t="s">
        <v>72</v>
      </c>
      <c r="F75" s="222">
        <v>8</v>
      </c>
      <c r="G75" s="222" t="s">
        <v>366</v>
      </c>
      <c r="H75" s="223" t="s">
        <v>73</v>
      </c>
      <c r="I75" s="222" t="s">
        <v>154</v>
      </c>
      <c r="J75" s="222" t="s">
        <v>260</v>
      </c>
      <c r="K75" s="84">
        <v>7</v>
      </c>
      <c r="L75" s="222">
        <v>2</v>
      </c>
      <c r="M75" s="222">
        <v>2</v>
      </c>
      <c r="N75" s="93">
        <v>4</v>
      </c>
      <c r="O75" s="93">
        <v>4</v>
      </c>
      <c r="P75" s="90">
        <f t="shared" si="1"/>
        <v>1</v>
      </c>
      <c r="Q75" s="138">
        <f>O75</f>
        <v>4</v>
      </c>
      <c r="R75" s="90">
        <f>Q75/K75</f>
        <v>0.5714285714285714</v>
      </c>
      <c r="S75" s="18">
        <v>6</v>
      </c>
      <c r="T75" s="99">
        <v>5</v>
      </c>
      <c r="U75" s="90">
        <f>T75/K75</f>
        <v>0.7142857142857143</v>
      </c>
      <c r="V75" s="122" t="s">
        <v>450</v>
      </c>
      <c r="W75" s="19">
        <v>7</v>
      </c>
      <c r="X75" s="134" t="s">
        <v>385</v>
      </c>
    </row>
    <row r="76" spans="1:24" s="20" customFormat="1" ht="120" customHeight="1" thickBot="1" x14ac:dyDescent="0.35">
      <c r="A76" s="241"/>
      <c r="B76" s="242"/>
      <c r="C76" s="244"/>
      <c r="D76" s="228">
        <v>9</v>
      </c>
      <c r="E76" s="229" t="s">
        <v>74</v>
      </c>
      <c r="F76" s="228">
        <v>9</v>
      </c>
      <c r="G76" s="228" t="s">
        <v>1</v>
      </c>
      <c r="H76" s="229" t="s">
        <v>75</v>
      </c>
      <c r="I76" s="228" t="s">
        <v>1</v>
      </c>
      <c r="J76" s="64">
        <v>0.75</v>
      </c>
      <c r="K76" s="91">
        <v>0.85</v>
      </c>
      <c r="L76" s="71">
        <v>0.78</v>
      </c>
      <c r="M76" s="71">
        <v>0.89659999999999995</v>
      </c>
      <c r="N76" s="104">
        <v>0.8</v>
      </c>
      <c r="O76" s="104">
        <v>0.88</v>
      </c>
      <c r="P76" s="151">
        <f t="shared" si="1"/>
        <v>1.0999999999999999</v>
      </c>
      <c r="Q76" s="151">
        <f>O76</f>
        <v>0.88</v>
      </c>
      <c r="R76" s="151">
        <f>Q76/K76</f>
        <v>1.0352941176470589</v>
      </c>
      <c r="S76" s="40">
        <v>0.83</v>
      </c>
      <c r="T76" s="212">
        <v>0.66659999999999997</v>
      </c>
      <c r="U76" s="151">
        <f>T76/K76</f>
        <v>0.78423529411764703</v>
      </c>
      <c r="V76" s="125" t="s">
        <v>471</v>
      </c>
      <c r="W76" s="41">
        <v>0.85</v>
      </c>
      <c r="X76" s="134" t="s">
        <v>385</v>
      </c>
    </row>
    <row r="77" spans="1:24" ht="17.399999999999999" x14ac:dyDescent="0.25">
      <c r="P77" s="139"/>
      <c r="Q77" s="218"/>
      <c r="R77" s="219"/>
      <c r="S77" s="220"/>
      <c r="T77" s="139"/>
      <c r="U77" s="219"/>
      <c r="V77" s="221"/>
    </row>
    <row r="78" spans="1:24" ht="17.399999999999999" x14ac:dyDescent="0.25">
      <c r="A78" s="128" t="s">
        <v>390</v>
      </c>
      <c r="Q78" s="220"/>
      <c r="R78" s="140"/>
      <c r="S78" s="220"/>
      <c r="T78" s="140"/>
      <c r="U78" s="140"/>
      <c r="V78" s="221"/>
    </row>
    <row r="79" spans="1:24" x14ac:dyDescent="0.25">
      <c r="Q79" s="220"/>
      <c r="R79" s="220"/>
      <c r="S79" s="220"/>
      <c r="T79" s="220"/>
      <c r="U79" s="220"/>
      <c r="V79" s="221"/>
    </row>
    <row r="80" spans="1:24" x14ac:dyDescent="0.25">
      <c r="Q80" s="220"/>
      <c r="R80" s="220"/>
      <c r="S80" s="220"/>
      <c r="T80" s="220"/>
      <c r="U80" s="220"/>
      <c r="V80" s="221"/>
    </row>
    <row r="82" spans="15:16" ht="15" thickBot="1" x14ac:dyDescent="0.3"/>
    <row r="83" spans="15:16" x14ac:dyDescent="0.25">
      <c r="O83" s="265" t="s">
        <v>400</v>
      </c>
      <c r="P83" s="266"/>
    </row>
    <row r="84" spans="15:16" x14ac:dyDescent="0.25">
      <c r="O84" s="213" t="s">
        <v>391</v>
      </c>
      <c r="P84" s="214">
        <f>AVERAGE(U5:U12)</f>
        <v>1.0422424242424244</v>
      </c>
    </row>
    <row r="85" spans="15:16" x14ac:dyDescent="0.25">
      <c r="O85" s="213" t="s">
        <v>392</v>
      </c>
      <c r="P85" s="214">
        <f>AVERAGE(U13:U21)</f>
        <v>0.98352354522386753</v>
      </c>
    </row>
    <row r="86" spans="15:16" x14ac:dyDescent="0.25">
      <c r="O86" s="213" t="s">
        <v>393</v>
      </c>
      <c r="P86" s="214">
        <f>AVERAGE(U22:U36)</f>
        <v>0.80677883404259865</v>
      </c>
    </row>
    <row r="87" spans="15:16" x14ac:dyDescent="0.25">
      <c r="O87" s="213" t="s">
        <v>394</v>
      </c>
      <c r="P87" s="214">
        <f>AVERAGE(U37:U39)</f>
        <v>0.73216989085833328</v>
      </c>
    </row>
    <row r="88" spans="15:16" x14ac:dyDescent="0.25">
      <c r="O88" s="213" t="s">
        <v>395</v>
      </c>
      <c r="P88" s="214">
        <f>AVERAGE(U40:U44)</f>
        <v>0.55250895060479799</v>
      </c>
    </row>
    <row r="89" spans="15:16" x14ac:dyDescent="0.25">
      <c r="O89" s="213" t="s">
        <v>396</v>
      </c>
      <c r="P89" s="214">
        <f>AVERAGE(U45:U54)</f>
        <v>0.86881380942467434</v>
      </c>
    </row>
    <row r="90" spans="15:16" x14ac:dyDescent="0.25">
      <c r="O90" s="213" t="s">
        <v>397</v>
      </c>
      <c r="P90" s="214">
        <f>AVERAGE(U55:U64)</f>
        <v>0.60576080978156388</v>
      </c>
    </row>
    <row r="91" spans="15:16" x14ac:dyDescent="0.25">
      <c r="O91" s="213" t="s">
        <v>398</v>
      </c>
      <c r="P91" s="214">
        <f>AVERAGE(U65:U76)</f>
        <v>1.3644484264744146</v>
      </c>
    </row>
    <row r="92" spans="15:16" ht="15" thickBot="1" x14ac:dyDescent="0.3">
      <c r="O92" s="215" t="s">
        <v>399</v>
      </c>
      <c r="P92" s="216" t="e">
        <f>#REF!</f>
        <v>#REF!</v>
      </c>
    </row>
  </sheetData>
  <autoFilter ref="A4:AB78" xr:uid="{A20A82E7-32A5-44A7-8C4A-27A970CA5759}"/>
  <mergeCells count="106">
    <mergeCell ref="B13:B21"/>
    <mergeCell ref="C13:C21"/>
    <mergeCell ref="D13:D15"/>
    <mergeCell ref="E13:E15"/>
    <mergeCell ref="F13:F15"/>
    <mergeCell ref="G13:G15"/>
    <mergeCell ref="A1:E3"/>
    <mergeCell ref="A5:A12"/>
    <mergeCell ref="B5:B12"/>
    <mergeCell ref="C5:C12"/>
    <mergeCell ref="D5:D7"/>
    <mergeCell ref="E5:E7"/>
    <mergeCell ref="F5:F7"/>
    <mergeCell ref="G5:G7"/>
    <mergeCell ref="D8:D11"/>
    <mergeCell ref="D16:D18"/>
    <mergeCell ref="E16:E18"/>
    <mergeCell ref="F16:F18"/>
    <mergeCell ref="G16:G18"/>
    <mergeCell ref="D19:D20"/>
    <mergeCell ref="E19:E20"/>
    <mergeCell ref="F19:F20"/>
    <mergeCell ref="E8:E11"/>
    <mergeCell ref="F8:F11"/>
    <mergeCell ref="G8:G11"/>
    <mergeCell ref="A37:A39"/>
    <mergeCell ref="B37:B39"/>
    <mergeCell ref="C37:C39"/>
    <mergeCell ref="D38:D39"/>
    <mergeCell ref="E38:E39"/>
    <mergeCell ref="F38:F39"/>
    <mergeCell ref="G22:G26"/>
    <mergeCell ref="D27:D32"/>
    <mergeCell ref="E27:E32"/>
    <mergeCell ref="F27:F32"/>
    <mergeCell ref="G27:G32"/>
    <mergeCell ref="D34:D36"/>
    <mergeCell ref="E34:E36"/>
    <mergeCell ref="F34:F36"/>
    <mergeCell ref="G34:G36"/>
    <mergeCell ref="A22:A36"/>
    <mergeCell ref="B22:B36"/>
    <mergeCell ref="C22:C36"/>
    <mergeCell ref="D22:D26"/>
    <mergeCell ref="E22:E26"/>
    <mergeCell ref="F22:F26"/>
    <mergeCell ref="A13:A21"/>
    <mergeCell ref="G40:G42"/>
    <mergeCell ref="D43:D44"/>
    <mergeCell ref="E43:E44"/>
    <mergeCell ref="F43:F44"/>
    <mergeCell ref="G43:G44"/>
    <mergeCell ref="A45:A54"/>
    <mergeCell ref="B45:B54"/>
    <mergeCell ref="C45:C54"/>
    <mergeCell ref="D45:D46"/>
    <mergeCell ref="E45:E46"/>
    <mergeCell ref="A40:A44"/>
    <mergeCell ref="B40:B44"/>
    <mergeCell ref="C40:C44"/>
    <mergeCell ref="D40:D42"/>
    <mergeCell ref="E40:E42"/>
    <mergeCell ref="F40:F42"/>
    <mergeCell ref="G50:G51"/>
    <mergeCell ref="D52:D53"/>
    <mergeCell ref="E52:E53"/>
    <mergeCell ref="F52:F53"/>
    <mergeCell ref="G52:G53"/>
    <mergeCell ref="F45:F46"/>
    <mergeCell ref="G45:G46"/>
    <mergeCell ref="D50:D51"/>
    <mergeCell ref="E50:E51"/>
    <mergeCell ref="F50:F51"/>
    <mergeCell ref="G55:G58"/>
    <mergeCell ref="D59:D62"/>
    <mergeCell ref="E59:E62"/>
    <mergeCell ref="F59:F62"/>
    <mergeCell ref="G59:G62"/>
    <mergeCell ref="D63:D64"/>
    <mergeCell ref="E63:E64"/>
    <mergeCell ref="F63:F64"/>
    <mergeCell ref="G63:G64"/>
    <mergeCell ref="O83:P83"/>
    <mergeCell ref="F1:W1"/>
    <mergeCell ref="G65:G67"/>
    <mergeCell ref="D72:D73"/>
    <mergeCell ref="E72:E73"/>
    <mergeCell ref="F72:F73"/>
    <mergeCell ref="G72:G73"/>
    <mergeCell ref="A65:A76"/>
    <mergeCell ref="B65:B76"/>
    <mergeCell ref="C65:C76"/>
    <mergeCell ref="D65:D67"/>
    <mergeCell ref="E65:E67"/>
    <mergeCell ref="F65:F67"/>
    <mergeCell ref="I45:I46"/>
    <mergeCell ref="D47:D49"/>
    <mergeCell ref="E47:E49"/>
    <mergeCell ref="F47:F49"/>
    <mergeCell ref="G47:G49"/>
    <mergeCell ref="A55:A64"/>
    <mergeCell ref="B55:B64"/>
    <mergeCell ref="C55:C64"/>
    <mergeCell ref="D55:D58"/>
    <mergeCell ref="E55:E58"/>
    <mergeCell ref="F55:F58"/>
  </mergeCells>
  <phoneticPr fontId="22" type="noConversion"/>
  <printOptions horizontalCentered="1"/>
  <pageMargins left="7.874015748031496E-2" right="7.874015748031496E-2" top="0.39370078740157483" bottom="0.19685039370078741" header="0" footer="3.937007874015748E-2"/>
  <pageSetup paperSize="5" scale="38" fitToHeight="0" orientation="landscape" r:id="rId1"/>
  <headerFooter>
    <oddFooter>&amp;R&amp;P</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H7EN5MXTHQNV-1281-13</_dlc_DocId>
    <_dlc_DocIdUrl xmlns="ae9388c0-b1e2-40ea-b6a8-c51c7913cbd2">
      <Url>https://www.mincultura.gov.co/ministerio/oficinas-y-grupos/oficina%20asesora%20de%20planeacion/planeacion%20estrategica/_layouts/15/DocIdRedir.aspx?ID=H7EN5MXTHQNV-1281-13</Url>
      <Description>H7EN5MXTHQNV-1281-13</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A2B0A4-BB74-426F-B44F-5F6399A6DAE9}"/>
</file>

<file path=customXml/itemProps2.xml><?xml version="1.0" encoding="utf-8"?>
<ds:datastoreItem xmlns:ds="http://schemas.openxmlformats.org/officeDocument/2006/customXml" ds:itemID="{913BEF97-49B6-4944-860D-1D33FE5F24D1}"/>
</file>

<file path=customXml/itemProps3.xml><?xml version="1.0" encoding="utf-8"?>
<ds:datastoreItem xmlns:ds="http://schemas.openxmlformats.org/officeDocument/2006/customXml" ds:itemID="{125EDB62-306D-445E-A5D2-6EF7A420C614}"/>
</file>

<file path=customXml/itemProps4.xml><?xml version="1.0" encoding="utf-8"?>
<ds:datastoreItem xmlns:ds="http://schemas.openxmlformats.org/officeDocument/2006/customXml" ds:itemID="{A0854EEF-93EF-4BD5-BE93-5DC45BA544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PEI_2019</vt:lpstr>
      <vt:lpstr>Tbla</vt:lpstr>
      <vt:lpstr>Plan_Estrategico_Institucio_(0)</vt:lpstr>
      <vt:lpstr>PEI ABRIL 2021</vt:lpstr>
      <vt:lpstr>'PEI ABRIL 2021'!Área_de_impresión</vt:lpstr>
      <vt:lpstr>'Plan_Estrategico_Institucio_(0)'!Área_de_impresión</vt:lpstr>
      <vt:lpstr>'PEI ABRIL 2021'!Títulos_a_imprimir</vt:lpstr>
      <vt:lpstr>'Plan_Estrategico_Institucio_(0)'!Títulos_a_imprimir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Hernando Gracia Jimenez</dc:creator>
  <cp:lastModifiedBy>Maria Juliana Zamora Nieto</cp:lastModifiedBy>
  <cp:lastPrinted>2020-10-27T17:22:42Z</cp:lastPrinted>
  <dcterms:created xsi:type="dcterms:W3CDTF">2019-10-09T19:55:58Z</dcterms:created>
  <dcterms:modified xsi:type="dcterms:W3CDTF">2021-08-18T22:56:29Z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2772b43a-477b-40ae-b3ab-d0c6e18669a6</vt:lpwstr>
  </property>
</Properties>
</file>