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70" windowWidth="8355" windowHeight="9255" firstSheet="5" activeTab="8"/>
  </bookViews>
  <sheets>
    <sheet name="2004" sheetId="1" r:id="rId1"/>
    <sheet name="2005" sheetId="2" r:id="rId2"/>
    <sheet name="2006" sheetId="3" r:id="rId3"/>
    <sheet name="2007" sheetId="4" r:id="rId4"/>
    <sheet name="2008" sheetId="5" r:id="rId5"/>
    <sheet name="2009" sheetId="6" r:id="rId6"/>
    <sheet name="2010" sheetId="7" r:id="rId7"/>
    <sheet name="2011" sheetId="8" r:id="rId8"/>
    <sheet name="2012" sheetId="9" r:id="rId9"/>
    <sheet name="TOTALES" sheetId="10" r:id="rId10"/>
  </sheets>
  <definedNames>
    <definedName name="_xlnm.Print_Area" localSheetId="0">'2004'!$A$1:$F$90</definedName>
    <definedName name="_xlnm.Print_Area" localSheetId="3">'2007'!$A$1:$D$122</definedName>
    <definedName name="_xlnm.Print_Area" localSheetId="4">'2008'!$A$1:$D$155</definedName>
    <definedName name="_xlnm.Print_Titles" localSheetId="9">'TOTALES'!$1:$13</definedName>
  </definedNames>
  <calcPr fullCalcOnLoad="1"/>
</workbook>
</file>

<file path=xl/sharedStrings.xml><?xml version="1.0" encoding="utf-8"?>
<sst xmlns="http://schemas.openxmlformats.org/spreadsheetml/2006/main" count="4734" uniqueCount="3253">
  <si>
    <t>Porque llora si ya reí</t>
  </si>
  <si>
    <t>Marta Vélez</t>
  </si>
  <si>
    <t>Corporación Cowboys</t>
  </si>
  <si>
    <t>Daniel García</t>
  </si>
  <si>
    <t>La esperanza es lo único que se pierde</t>
  </si>
  <si>
    <t>Giovanna Hernández Vélez</t>
  </si>
  <si>
    <t>Andrés Gómez</t>
  </si>
  <si>
    <t>Productores Anónimos Ltda.</t>
  </si>
  <si>
    <t>Cámara de comercio de Pereira</t>
  </si>
  <si>
    <t>Muestra de cine independiente de Medellín</t>
  </si>
  <si>
    <t>festival de Video de Cali 2006</t>
  </si>
  <si>
    <t>Sec de Cultura de Cali</t>
  </si>
  <si>
    <t>El medio Corporación Audiovisual de Nariño</t>
  </si>
  <si>
    <t>Centro colombo americano de Medellín</t>
  </si>
  <si>
    <t>Ricardo Gabrelli</t>
  </si>
  <si>
    <t>II Festival de cine y video San Juan de pasto</t>
  </si>
  <si>
    <t>Mandarina Comunicaciones Ltda</t>
  </si>
  <si>
    <t>Juana Productora</t>
  </si>
  <si>
    <t>Territorio compartido local</t>
  </si>
  <si>
    <t>Otros programas de Formación</t>
  </si>
  <si>
    <t>057/07</t>
  </si>
  <si>
    <t>062/07</t>
  </si>
  <si>
    <t>Satanas</t>
  </si>
  <si>
    <t>Proyecto Tucan</t>
  </si>
  <si>
    <t>015/07</t>
  </si>
  <si>
    <t>Ricardo Gabrielli</t>
  </si>
  <si>
    <t>054/07</t>
  </si>
  <si>
    <t>017/07</t>
  </si>
  <si>
    <t>Soñar no cuesta nada - Goya</t>
  </si>
  <si>
    <t>056/07</t>
  </si>
  <si>
    <t>Soñar no cuesta nada - Cannes</t>
  </si>
  <si>
    <t>081/07</t>
  </si>
  <si>
    <t>Bluff - Cannes</t>
  </si>
  <si>
    <t>082/07</t>
  </si>
  <si>
    <t>La sombra del caminante - Cannes</t>
  </si>
  <si>
    <t>095/07</t>
  </si>
  <si>
    <t>Al final del espectro - Cannes</t>
  </si>
  <si>
    <t>096/07</t>
  </si>
  <si>
    <t>Cuando rompen las olas - Shanghai</t>
  </si>
  <si>
    <t>097/07</t>
  </si>
  <si>
    <t>La hoguera - Cannes</t>
  </si>
  <si>
    <t>098/07</t>
  </si>
  <si>
    <t>El trato - Shanghai</t>
  </si>
  <si>
    <t>Francisco Norden</t>
  </si>
  <si>
    <t>027/07</t>
  </si>
  <si>
    <t>Perro come perro</t>
  </si>
  <si>
    <t>Antorcha films</t>
  </si>
  <si>
    <t>046/07</t>
  </si>
  <si>
    <t>047/07</t>
  </si>
  <si>
    <t>049/07</t>
  </si>
  <si>
    <t>Recursos humanos</t>
  </si>
  <si>
    <t>Babilla cine</t>
  </si>
  <si>
    <t>051/07</t>
  </si>
  <si>
    <t>Daniel Garcia</t>
  </si>
  <si>
    <t>018/07</t>
  </si>
  <si>
    <t>Berlinale talent campus</t>
  </si>
  <si>
    <t>Juan David Diaz</t>
  </si>
  <si>
    <t>052/07</t>
  </si>
  <si>
    <t>Oscar Ruiz Navia</t>
  </si>
  <si>
    <t>055/07</t>
  </si>
  <si>
    <t>Marlon Urberni Vasquez</t>
  </si>
  <si>
    <t>AÑO 2007</t>
  </si>
  <si>
    <t>Spiros Stathoulopoulos Caicedo</t>
  </si>
  <si>
    <t>PVC - 1</t>
  </si>
  <si>
    <t>PatoFeo Films Ltda.</t>
  </si>
  <si>
    <t>Carlos Alberto Fernández De Soto</t>
  </si>
  <si>
    <t>Cuarenta</t>
  </si>
  <si>
    <t>Perro como perro</t>
  </si>
  <si>
    <t>Revista Kinetoscopio</t>
  </si>
  <si>
    <t>Centro Colombo Americano de Medellin</t>
  </si>
  <si>
    <t>Muestra Universitaria de Audiovisuales - Muda 2007</t>
  </si>
  <si>
    <t>Fdo Mixto para la promoción de la cultura y las artes de Bolivar</t>
  </si>
  <si>
    <t>Fortalecimiento de publico y espacios en santa cruz de mompox</t>
  </si>
  <si>
    <t>Universidad Manuela Beltran</t>
  </si>
  <si>
    <t>Hagase la luz</t>
  </si>
  <si>
    <t>Fundación Puiqui guardaparques voluntarios de colombia</t>
  </si>
  <si>
    <t>Cine y 1/2</t>
  </si>
  <si>
    <t>Fundación Estudio XXI</t>
  </si>
  <si>
    <t>Cine aleman contemporaneo</t>
  </si>
  <si>
    <t>113/07</t>
  </si>
  <si>
    <t>114/07</t>
  </si>
  <si>
    <t>115/07</t>
  </si>
  <si>
    <t>116/07</t>
  </si>
  <si>
    <t>117/07</t>
  </si>
  <si>
    <t>118/07</t>
  </si>
  <si>
    <t>119/07</t>
  </si>
  <si>
    <t>120/07</t>
  </si>
  <si>
    <t>121/07</t>
  </si>
  <si>
    <t>CONVOCATORIA 2005</t>
  </si>
  <si>
    <t>Donde están - Estrella fugaz</t>
  </si>
  <si>
    <t>CONVOCATORIA 2007</t>
  </si>
  <si>
    <t>Juana tenia el pelo de oro</t>
  </si>
  <si>
    <t>Juana Productora Ltda</t>
  </si>
  <si>
    <t>130/07</t>
  </si>
  <si>
    <t>131/07</t>
  </si>
  <si>
    <t>126/07</t>
  </si>
  <si>
    <t>Cmo Producciones</t>
  </si>
  <si>
    <t>De regreso</t>
  </si>
  <si>
    <t>Manuel Fernando Nieto Arango</t>
  </si>
  <si>
    <t>De amores y desamores</t>
  </si>
  <si>
    <t>Fernando Laverde Garzón</t>
  </si>
  <si>
    <t>El Mesías negro</t>
  </si>
  <si>
    <t>Jorge Ricardo González Villa</t>
  </si>
  <si>
    <t>El negro y el bárbaro</t>
  </si>
  <si>
    <t>Matías Maldonado Loboguerrero</t>
  </si>
  <si>
    <t>Espérame en el cielo, capitán</t>
  </si>
  <si>
    <t>Hugo Iván Zuluaga Gómez</t>
  </si>
  <si>
    <t>Juvenal</t>
  </si>
  <si>
    <t>Andrés Maximiliano Cruz Gutiérrez</t>
  </si>
  <si>
    <t>La antena repetidora</t>
  </si>
  <si>
    <t>Edison Gómez Amaya</t>
  </si>
  <si>
    <t>Linda iris</t>
  </si>
  <si>
    <t>Juan Carlos Lorza Guzmán</t>
  </si>
  <si>
    <t>Orisa oko</t>
  </si>
  <si>
    <t>Lucas Fabricio Silva Rodríguez</t>
  </si>
  <si>
    <t>Saudó</t>
  </si>
  <si>
    <t>Jhonny Hendry Hinostroza Barrios</t>
  </si>
  <si>
    <t>Siringa</t>
  </si>
  <si>
    <t>Luís Eduardo Mejía Duque</t>
  </si>
  <si>
    <t>Sofía y el mar</t>
  </si>
  <si>
    <t>Andrés Felipe Burgos Vallejo</t>
  </si>
  <si>
    <t>Un tal Alonso Quijano</t>
  </si>
  <si>
    <t>Libia Stella Gómez Díaz</t>
  </si>
  <si>
    <t>Una obra de teatro</t>
  </si>
  <si>
    <t>Maria Gamboa Jaramillo</t>
  </si>
  <si>
    <t>Virgen exótica. Leyendas amazónicas</t>
  </si>
  <si>
    <t xml:space="preserve">Carlos Eduardo Páez Páez  </t>
  </si>
  <si>
    <t>Había una vez</t>
  </si>
  <si>
    <t>Jorge Mario Vera Sánchez</t>
  </si>
  <si>
    <t>La tribuna</t>
  </si>
  <si>
    <t>Manuel Ricardo Lozano Pineda</t>
  </si>
  <si>
    <t>Severá</t>
  </si>
  <si>
    <t>Silvia Maria Hoyos Vélez</t>
  </si>
  <si>
    <t>Negro y Oscuro</t>
  </si>
  <si>
    <t>Sergio Andrés Restrepo Moreno</t>
  </si>
  <si>
    <t>Gonzalo Mejia Mariín</t>
  </si>
  <si>
    <t>El Gran Sadini</t>
  </si>
  <si>
    <t>El paramo</t>
  </si>
  <si>
    <t>Rayuela Ltda.</t>
  </si>
  <si>
    <t>La hora de los traidores</t>
  </si>
  <si>
    <t>Jardin de Amapolas</t>
  </si>
  <si>
    <t>Juan Carlos Melo</t>
  </si>
  <si>
    <t>En Coma</t>
  </si>
  <si>
    <t>Colombian Cine Ltda</t>
  </si>
  <si>
    <t>La sociedad del Semaforo</t>
  </si>
  <si>
    <t>Diafragma Fabrica de Peliculas</t>
  </si>
  <si>
    <t>Laberinto Producciones Ltda</t>
  </si>
  <si>
    <t>136/07</t>
  </si>
  <si>
    <t>137/07</t>
  </si>
  <si>
    <t>138/07</t>
  </si>
  <si>
    <t>139/07</t>
  </si>
  <si>
    <t>140/07</t>
  </si>
  <si>
    <t>141/07</t>
  </si>
  <si>
    <t>142/07</t>
  </si>
  <si>
    <t>143/07</t>
  </si>
  <si>
    <t>144/07</t>
  </si>
  <si>
    <t>145/07</t>
  </si>
  <si>
    <t>146/07</t>
  </si>
  <si>
    <t>147/07</t>
  </si>
  <si>
    <t>148/07</t>
  </si>
  <si>
    <t>149/07</t>
  </si>
  <si>
    <t>150/07</t>
  </si>
  <si>
    <t>151/07</t>
  </si>
  <si>
    <t>152/07</t>
  </si>
  <si>
    <t>153/07</t>
  </si>
  <si>
    <t>154/07</t>
  </si>
  <si>
    <t>156/07</t>
  </si>
  <si>
    <t>157/07</t>
  </si>
  <si>
    <t>158/07</t>
  </si>
  <si>
    <t>159/07</t>
  </si>
  <si>
    <t>160/07</t>
  </si>
  <si>
    <t>161/07</t>
  </si>
  <si>
    <t>162/07</t>
  </si>
  <si>
    <t>163/07</t>
  </si>
  <si>
    <t>196/07</t>
  </si>
  <si>
    <t>Fehrmann Productions Ltda</t>
  </si>
  <si>
    <t>Juan Ficher</t>
  </si>
  <si>
    <t>166/07</t>
  </si>
  <si>
    <t>Apocalipsur</t>
  </si>
  <si>
    <t>167/07</t>
  </si>
  <si>
    <t>El sueño del paraiso</t>
  </si>
  <si>
    <t>Carlos Arturo Palau</t>
  </si>
  <si>
    <t>195/07</t>
  </si>
  <si>
    <t>La ministra inmoral</t>
  </si>
  <si>
    <t>Starfilms s.a.</t>
  </si>
  <si>
    <t>La sociedad del semaforo</t>
  </si>
  <si>
    <t>168/07</t>
  </si>
  <si>
    <t>Satanas-San sebastian</t>
  </si>
  <si>
    <t>170/07</t>
  </si>
  <si>
    <t>Diafragma</t>
  </si>
  <si>
    <t>194/07</t>
  </si>
  <si>
    <t>Salto al vacio-DocBsAs07</t>
  </si>
  <si>
    <t>Diana Bustamante</t>
  </si>
  <si>
    <t>172/07</t>
  </si>
  <si>
    <t>Encuentro de escuelas de Cine Regsitro Audiovisual San Sebastian</t>
  </si>
  <si>
    <t>Juana Gonzalez</t>
  </si>
  <si>
    <t>173/07</t>
  </si>
  <si>
    <t>Johana Botero</t>
  </si>
  <si>
    <t>174/07</t>
  </si>
  <si>
    <t>Giovanni Hernandez</t>
  </si>
  <si>
    <t>175/07</t>
  </si>
  <si>
    <t>Juan Felipe Rios</t>
  </si>
  <si>
    <t>199/07</t>
  </si>
  <si>
    <t>Maria Camila Loboguerrero Vergara</t>
  </si>
  <si>
    <t>201/07</t>
  </si>
  <si>
    <t>Juanito bajo el naranjo</t>
  </si>
  <si>
    <t>Lola Amapola</t>
  </si>
  <si>
    <t>205/07</t>
  </si>
  <si>
    <t>Una tumba a cielo abierto</t>
  </si>
  <si>
    <t>214/07</t>
  </si>
  <si>
    <t>Cuando Vuleva a llover</t>
  </si>
  <si>
    <t>Alexandra Yepes</t>
  </si>
  <si>
    <t>215/07</t>
  </si>
  <si>
    <t>Pogo</t>
  </si>
  <si>
    <t>Fernando Pieschacon</t>
  </si>
  <si>
    <t>216/07</t>
  </si>
  <si>
    <t>Dolores</t>
  </si>
  <si>
    <t>Tatiana Paola Villacob</t>
  </si>
  <si>
    <t>217/07</t>
  </si>
  <si>
    <t>Ximena Restrepo</t>
  </si>
  <si>
    <t>218/07</t>
  </si>
  <si>
    <t>Sin regreso</t>
  </si>
  <si>
    <t>Laura Marcela Morales</t>
  </si>
  <si>
    <t>219/07</t>
  </si>
  <si>
    <t>Sometamonos o matemonos</t>
  </si>
  <si>
    <t>Dead Line Films Ltda</t>
  </si>
  <si>
    <t>221/07</t>
  </si>
  <si>
    <t>Proyecto del centro cultural bolivar para la exhibicion permanente con fines culturales y educativos</t>
  </si>
  <si>
    <t>Corporacion Centro Cultural Bolivar</t>
  </si>
  <si>
    <t>222/07</t>
  </si>
  <si>
    <t>Cine en camara cine con alma</t>
  </si>
  <si>
    <t>Camara de comercio de pereira</t>
  </si>
  <si>
    <t>220/07</t>
  </si>
  <si>
    <t>Juan Calos Zapata</t>
  </si>
  <si>
    <t>274/07</t>
  </si>
  <si>
    <t>Muertos del Susto</t>
  </si>
  <si>
    <t>Dago Garcia Producciones</t>
  </si>
  <si>
    <t>Habitacion</t>
  </si>
  <si>
    <t>Diplomado en guiones y libretos</t>
  </si>
  <si>
    <t>Universidad Externado de Colombia</t>
  </si>
  <si>
    <t>Diplomado en crítica cinematográfica</t>
  </si>
  <si>
    <t>Corporación Universitaria Unitec</t>
  </si>
  <si>
    <t>Maestría en diseño y creación interactiva</t>
  </si>
  <si>
    <t>Universidad de Caldas</t>
  </si>
  <si>
    <t>074/10</t>
  </si>
  <si>
    <t>132/10</t>
  </si>
  <si>
    <t>164/10</t>
  </si>
  <si>
    <t>Retratos de un mar de mentiras</t>
  </si>
  <si>
    <t>Arko Vision S.A.S.</t>
  </si>
  <si>
    <t>La plata blanca</t>
  </si>
  <si>
    <t>066/10</t>
  </si>
  <si>
    <t>096/10</t>
  </si>
  <si>
    <t>La casa</t>
  </si>
  <si>
    <t>Devenir Producciones</t>
  </si>
  <si>
    <t>146/10</t>
  </si>
  <si>
    <t>Alijuna</t>
  </si>
  <si>
    <t>Camila Jiménez Villa</t>
  </si>
  <si>
    <t>163/10</t>
  </si>
  <si>
    <t>16 mermorias</t>
  </si>
  <si>
    <t>170/10</t>
  </si>
  <si>
    <t>Diafragma fábrica de películas</t>
  </si>
  <si>
    <t>En Agosto</t>
  </si>
  <si>
    <t>Gordo, Calvo y Bajito</t>
  </si>
  <si>
    <t>Nacimiento</t>
  </si>
  <si>
    <t>Las aventuras de Koffi Koko</t>
  </si>
  <si>
    <t>La cosecha del mal</t>
  </si>
  <si>
    <t>Roa</t>
  </si>
  <si>
    <t>El resquisio</t>
  </si>
  <si>
    <t>Porfirio</t>
  </si>
  <si>
    <t>067/10</t>
  </si>
  <si>
    <t>082/10</t>
  </si>
  <si>
    <t>204/10</t>
  </si>
  <si>
    <t>Aquí se nace</t>
  </si>
  <si>
    <t>Juan Pablo Méndez</t>
  </si>
  <si>
    <t>209/10</t>
  </si>
  <si>
    <t>Frontera</t>
  </si>
  <si>
    <t>217/10</t>
  </si>
  <si>
    <t>Gusano Films E.U.</t>
  </si>
  <si>
    <t>219/10</t>
  </si>
  <si>
    <t>Asistencia al Talen Campus</t>
  </si>
  <si>
    <t>1er taller de reescritura y pitch</t>
  </si>
  <si>
    <t>Don Ca</t>
  </si>
  <si>
    <t>Yo conoci a Celso Piña</t>
  </si>
  <si>
    <t>Maleable</t>
  </si>
  <si>
    <t>Oro pacífico</t>
  </si>
  <si>
    <t>Isla prisión Gorgona</t>
  </si>
  <si>
    <t>La sombra del palacio</t>
  </si>
  <si>
    <t>Nacer</t>
  </si>
  <si>
    <t>La jubilación es la muerte</t>
  </si>
  <si>
    <t>068/10</t>
  </si>
  <si>
    <t>Marcela Gómez Montoya</t>
  </si>
  <si>
    <t>069/10</t>
  </si>
  <si>
    <t>El ciclo</t>
  </si>
  <si>
    <t>070/10</t>
  </si>
  <si>
    <t>Heroes</t>
  </si>
  <si>
    <t>Diana del Pilar Perdomo</t>
  </si>
  <si>
    <t>071/10</t>
  </si>
  <si>
    <t>Retratos de la ausencia</t>
  </si>
  <si>
    <t>Camila Marcela Rodríguez</t>
  </si>
  <si>
    <t>072/10</t>
  </si>
  <si>
    <t>Iberoamerican Films Crossing Borders</t>
  </si>
  <si>
    <t>Diana Paola Ramos</t>
  </si>
  <si>
    <t>073/10</t>
  </si>
  <si>
    <t>David Alfonso Celedón</t>
  </si>
  <si>
    <t>076/10</t>
  </si>
  <si>
    <t>Juan Camilo Sarmiento</t>
  </si>
  <si>
    <t>078/10</t>
  </si>
  <si>
    <t>Vlamyr Vizcaya Sánchez</t>
  </si>
  <si>
    <t>079/10</t>
  </si>
  <si>
    <t>María Margarita Herrera</t>
  </si>
  <si>
    <t>080/10</t>
  </si>
  <si>
    <t>Carlos Fernando Cordero</t>
  </si>
  <si>
    <t>081/10</t>
  </si>
  <si>
    <t>085/10</t>
  </si>
  <si>
    <t>Laura Isabel Vargas</t>
  </si>
  <si>
    <t>086/10</t>
  </si>
  <si>
    <t>Henry Caicedo Caicedo</t>
  </si>
  <si>
    <t>093/10</t>
  </si>
  <si>
    <t>Carlos Andrés Cháves</t>
  </si>
  <si>
    <t>094/10</t>
  </si>
  <si>
    <t>095/10</t>
  </si>
  <si>
    <t>Diplomado en Prod. Cinematográfica</t>
  </si>
  <si>
    <t>Adriana Patiño Agudelo</t>
  </si>
  <si>
    <t>101/10</t>
  </si>
  <si>
    <t>102/10</t>
  </si>
  <si>
    <t>2do taller de reescritura y pitch</t>
  </si>
  <si>
    <t>145/10</t>
  </si>
  <si>
    <t>Tareula II, production and script</t>
  </si>
  <si>
    <t>Juan Manuel Buelvas</t>
  </si>
  <si>
    <t>167/10</t>
  </si>
  <si>
    <t>Taller Bolivia Lab II</t>
  </si>
  <si>
    <t>Raúl Alberto Henao</t>
  </si>
  <si>
    <t>097/10</t>
  </si>
  <si>
    <t>143/10</t>
  </si>
  <si>
    <t>Gordo, Calvo y bajito</t>
  </si>
  <si>
    <t>144/10</t>
  </si>
  <si>
    <t>Janus Films</t>
  </si>
  <si>
    <t>162/10</t>
  </si>
  <si>
    <t>Waira Producciones S.A.S</t>
  </si>
  <si>
    <t>171/10</t>
  </si>
  <si>
    <t>7 días 7 noches</t>
  </si>
  <si>
    <t>Fílmico S.A.</t>
  </si>
  <si>
    <t>172/10</t>
  </si>
  <si>
    <t>La mujer del animal</t>
  </si>
  <si>
    <t>174/10</t>
  </si>
  <si>
    <t>AF Producciones S.A.</t>
  </si>
  <si>
    <t>176/10</t>
  </si>
  <si>
    <t>177/10</t>
  </si>
  <si>
    <t>205/10</t>
  </si>
  <si>
    <t>Pütchipuu</t>
  </si>
  <si>
    <t>Pequeñas voces</t>
  </si>
  <si>
    <t>Diplomado en teoría y práctica del documental</t>
  </si>
  <si>
    <t>Univ Pontificia Bolivariana - Secc B/manga</t>
  </si>
  <si>
    <t>016/08</t>
  </si>
  <si>
    <t>Paraiso Travel</t>
  </si>
  <si>
    <t>AÑO 2008</t>
  </si>
  <si>
    <t>Desarrollo Largometrajes</t>
  </si>
  <si>
    <t>009/08</t>
  </si>
  <si>
    <t>007/08</t>
  </si>
  <si>
    <t>008/08</t>
  </si>
  <si>
    <t>010/08</t>
  </si>
  <si>
    <t>Muerto del susto-Plegarias Atendidas</t>
  </si>
  <si>
    <t>013/08</t>
  </si>
  <si>
    <t>Un tigre de papel</t>
  </si>
  <si>
    <t>Luis Ospina</t>
  </si>
  <si>
    <t>014/08</t>
  </si>
  <si>
    <t>018/08</t>
  </si>
  <si>
    <t>Natalia Perez</t>
  </si>
  <si>
    <t xml:space="preserve">Berlinale Talen Campus </t>
  </si>
  <si>
    <t>017/08</t>
  </si>
  <si>
    <t>Nacidos bajo el fuego</t>
  </si>
  <si>
    <t>Jairo Carrillo</t>
  </si>
  <si>
    <t>En busca de Tanja Nujmeijen</t>
  </si>
  <si>
    <t>037/08</t>
  </si>
  <si>
    <t>038/08</t>
  </si>
  <si>
    <t>041/08</t>
  </si>
  <si>
    <t>Garcia</t>
  </si>
  <si>
    <t>Rayuela Ltda</t>
  </si>
  <si>
    <t>040/08</t>
  </si>
  <si>
    <t>Fernando Dueñas</t>
  </si>
  <si>
    <t>042/08</t>
  </si>
  <si>
    <t>Jose Jairo Floez</t>
  </si>
  <si>
    <t>Berlinale Talen Campus</t>
  </si>
  <si>
    <t>049/08</t>
  </si>
  <si>
    <t>Carlos Vergara Angel</t>
  </si>
  <si>
    <t>Camilo Pardo</t>
  </si>
  <si>
    <t>Maria Teresa Salcedo</t>
  </si>
  <si>
    <t>Gabriel Vargas</t>
  </si>
  <si>
    <t>Carlos Castillo</t>
  </si>
  <si>
    <t>Carlos Felipe Suarez</t>
  </si>
  <si>
    <t>039/08</t>
  </si>
  <si>
    <t>052/08</t>
  </si>
  <si>
    <t>053/08</t>
  </si>
  <si>
    <t>059/08</t>
  </si>
  <si>
    <t>Entre sabanas</t>
  </si>
  <si>
    <t>Gustavo Nieto Roa</t>
  </si>
  <si>
    <t>057/08</t>
  </si>
  <si>
    <t>058/08</t>
  </si>
  <si>
    <t>060/08</t>
  </si>
  <si>
    <t>Antorcha Films S.A.</t>
  </si>
  <si>
    <t>El vuelco del cangrejo</t>
  </si>
  <si>
    <t>064/08</t>
  </si>
  <si>
    <t>065/08</t>
  </si>
  <si>
    <t>Paraiso Pictures Ltda.</t>
  </si>
  <si>
    <t>Taller del Festival del Cannes</t>
  </si>
  <si>
    <t>Diana Camargo</t>
  </si>
  <si>
    <t>074/08</t>
  </si>
  <si>
    <t>075/08</t>
  </si>
  <si>
    <t>078/08</t>
  </si>
  <si>
    <t>079/08</t>
  </si>
  <si>
    <t>Laberinto Cine y Television</t>
  </si>
  <si>
    <t>Rayuela Films S.A.</t>
  </si>
  <si>
    <t>Que hay para la cabeza</t>
  </si>
  <si>
    <t>El Paramo</t>
  </si>
  <si>
    <t>Participación de Largometrajes en Mercados Cinematograficos</t>
  </si>
  <si>
    <t>Yo soy otro</t>
  </si>
  <si>
    <t>Camila Loboguerrero</t>
  </si>
  <si>
    <t>Proyecto Tucan Ltda</t>
  </si>
  <si>
    <t>Te amo, ana elisa</t>
  </si>
  <si>
    <t>Lola Amapola Producciones</t>
  </si>
  <si>
    <t>Corte Electrico</t>
  </si>
  <si>
    <t>080/08</t>
  </si>
  <si>
    <t>081/08</t>
  </si>
  <si>
    <t>084/08</t>
  </si>
  <si>
    <t>087/08</t>
  </si>
  <si>
    <t>085/08</t>
  </si>
  <si>
    <t>083/08</t>
  </si>
  <si>
    <t>082/08</t>
  </si>
  <si>
    <t>Javier Rey</t>
  </si>
  <si>
    <t>Polvo de Angel</t>
  </si>
  <si>
    <t>090/08</t>
  </si>
  <si>
    <t>093/08</t>
  </si>
  <si>
    <t>Riverside</t>
  </si>
  <si>
    <t>Harold trompetero</t>
  </si>
  <si>
    <t>095/08</t>
  </si>
  <si>
    <t>116/08</t>
  </si>
  <si>
    <t>Los actores de conflicto</t>
  </si>
  <si>
    <t>Egm Producciones</t>
  </si>
  <si>
    <t>117/08</t>
  </si>
  <si>
    <t>El angel del acordeon</t>
  </si>
  <si>
    <t>Maria Camila Lizarazo</t>
  </si>
  <si>
    <t>123/08</t>
  </si>
  <si>
    <t>119/08</t>
  </si>
  <si>
    <t>Te amo, Ana Elisa</t>
  </si>
  <si>
    <t>** Promoción de Largometrajes en las convocatorias 2004 - 2005 pertenecía a estímulos por concurso</t>
  </si>
  <si>
    <t>Proyecto Antipiratería</t>
  </si>
  <si>
    <t>Investigación del Sector</t>
  </si>
  <si>
    <t>Participación de largometrajes en mercados cinematográficos</t>
  </si>
  <si>
    <t>Paraiso Pictures</t>
  </si>
  <si>
    <t>149/08</t>
  </si>
  <si>
    <t xml:space="preserve">Helena </t>
  </si>
  <si>
    <t>165/08</t>
  </si>
  <si>
    <t>Caja Negra Producciones Ltda</t>
  </si>
  <si>
    <t>166/08</t>
  </si>
  <si>
    <t>167/08</t>
  </si>
  <si>
    <t>144/08</t>
  </si>
  <si>
    <t>148/08</t>
  </si>
  <si>
    <t>Carlos Alberto Fernandez de Soto</t>
  </si>
  <si>
    <t>Te amo ana elisa</t>
  </si>
  <si>
    <t>177/08</t>
  </si>
  <si>
    <t>Los colombianos en España y sus oficios</t>
  </si>
  <si>
    <t>Comedit E</t>
  </si>
  <si>
    <t>176/08</t>
  </si>
  <si>
    <t>El gancho</t>
  </si>
  <si>
    <t>Independencia Realizaciones EU</t>
  </si>
  <si>
    <t>178/08</t>
  </si>
  <si>
    <t>150/08</t>
  </si>
  <si>
    <t>151/08</t>
  </si>
  <si>
    <t>152/08</t>
  </si>
  <si>
    <t>153/08</t>
  </si>
  <si>
    <t>154/08</t>
  </si>
  <si>
    <t>155/08</t>
  </si>
  <si>
    <t>156/08</t>
  </si>
  <si>
    <t>157/08</t>
  </si>
  <si>
    <t>158/08</t>
  </si>
  <si>
    <t>159/08</t>
  </si>
  <si>
    <t>160/08</t>
  </si>
  <si>
    <t>161/08</t>
  </si>
  <si>
    <t>162/08</t>
  </si>
  <si>
    <t>163/08</t>
  </si>
  <si>
    <t>Estrella del sur</t>
  </si>
  <si>
    <t>Con amor teresa</t>
  </si>
  <si>
    <t>Mas Alla de la noche</t>
  </si>
  <si>
    <t>La eterna noche de las doce lunas</t>
  </si>
  <si>
    <t>Trece</t>
  </si>
  <si>
    <t>Chapinero 3</t>
  </si>
  <si>
    <t>El aleph</t>
  </si>
  <si>
    <t>Los Balanta: Cinco siglos en la epopeya de una familia afrocolombiana</t>
  </si>
  <si>
    <t>La otra forma</t>
  </si>
  <si>
    <t>Victeria y Globuleo</t>
  </si>
  <si>
    <t>Somos desierto</t>
  </si>
  <si>
    <t>Proyecto langosta</t>
  </si>
  <si>
    <t>Ruido rosa</t>
  </si>
  <si>
    <t>La sirga</t>
  </si>
  <si>
    <t>Gabriel Esteban Gonzalez Rodriguez</t>
  </si>
  <si>
    <t>Camila Jimenez Villa</t>
  </si>
  <si>
    <t>Priscila Padilla Farfan</t>
  </si>
  <si>
    <t>164/08</t>
  </si>
  <si>
    <t>El crimen del siglo</t>
  </si>
  <si>
    <t>Andres Baiz</t>
  </si>
  <si>
    <t>Diego Felipe Guzman</t>
  </si>
  <si>
    <t>Natalia Santa Carrillo</t>
  </si>
  <si>
    <t>Jose Rafael Perez Balen</t>
  </si>
  <si>
    <t>Lucas Fabricio Silva</t>
  </si>
  <si>
    <t>Juan Andres Yañez</t>
  </si>
  <si>
    <t>Carlos Alberto Serna Lozano</t>
  </si>
  <si>
    <t>Carlos Alberto Franco</t>
  </si>
  <si>
    <t>Willian Andres Vega</t>
  </si>
  <si>
    <t>Apatia, una pelicula de carretera</t>
  </si>
  <si>
    <t>Ojo de huracan Producciones Ltda</t>
  </si>
  <si>
    <t>La playa</t>
  </si>
  <si>
    <t>Septima films ltda</t>
  </si>
  <si>
    <t>7 dias 7 noches</t>
  </si>
  <si>
    <t>Docu-menta Producciones</t>
  </si>
  <si>
    <t>El diario de ana</t>
  </si>
  <si>
    <t>Diego Leon Guerra</t>
  </si>
  <si>
    <t>Pablo´s Hippos</t>
  </si>
  <si>
    <t>Miramas Colombia S.A.</t>
  </si>
  <si>
    <t>Ciudad Lunar Producciones</t>
  </si>
  <si>
    <t>Alina Hleap Borrero</t>
  </si>
  <si>
    <t>1 grado norte -72 grados oeste</t>
  </si>
  <si>
    <t>De la tierra Producciones eu</t>
  </si>
  <si>
    <t>Ocho y medio comunicación ltda</t>
  </si>
  <si>
    <t>Bibloburro</t>
  </si>
  <si>
    <t xml:space="preserve">Sonido Bestial </t>
  </si>
  <si>
    <t>Sandra Romero Rey</t>
  </si>
  <si>
    <t>Carlos Rendon Sipagauta</t>
  </si>
  <si>
    <t>015/08</t>
  </si>
  <si>
    <t>186/08</t>
  </si>
  <si>
    <t>190/08</t>
  </si>
  <si>
    <t>184/08</t>
  </si>
  <si>
    <t>188/08</t>
  </si>
  <si>
    <t>185/08</t>
  </si>
  <si>
    <t>187/08</t>
  </si>
  <si>
    <t>191/08</t>
  </si>
  <si>
    <t>192/08</t>
  </si>
  <si>
    <t>189/08</t>
  </si>
  <si>
    <t>CONVOCATORIA 2008</t>
  </si>
  <si>
    <t>ESTÍMULOS TOTALES</t>
  </si>
  <si>
    <t>Realizacion de Documentales</t>
  </si>
  <si>
    <t>Realizacion de Cortometrajes</t>
  </si>
  <si>
    <t>Producción de Largometrajes (Rodaje y Posproducción)</t>
  </si>
  <si>
    <t>GRAN TOTAL DE ESTIMULOS ENTREGADOS</t>
  </si>
  <si>
    <t>TOTALES DE ESTIMULOS ENTREGADOS EN LAS CONVOCATORIAS DEL FDC</t>
  </si>
  <si>
    <t>Alexander Giraldo</t>
  </si>
  <si>
    <t>194/08</t>
  </si>
  <si>
    <t>El cuarto</t>
  </si>
  <si>
    <t>GTG Producciones</t>
  </si>
  <si>
    <t>197/08</t>
  </si>
  <si>
    <t>Con amor, teresa</t>
  </si>
  <si>
    <t>Corporacion Black Maria</t>
  </si>
  <si>
    <t>202/08</t>
  </si>
  <si>
    <t>Encuentro de escuelas San Sebastian</t>
  </si>
  <si>
    <t>Andres Santamaria</t>
  </si>
  <si>
    <t>200/08</t>
  </si>
  <si>
    <t>201/08</t>
  </si>
  <si>
    <t>Carlos Eduardo Paez</t>
  </si>
  <si>
    <t>199/08</t>
  </si>
  <si>
    <t>Carlos Andres Restrepo</t>
  </si>
  <si>
    <t>Juan Manuel Betancourt</t>
  </si>
  <si>
    <t>Natalia Perez Pabon</t>
  </si>
  <si>
    <t>195/08</t>
  </si>
  <si>
    <t>196/08</t>
  </si>
  <si>
    <t>204/08</t>
  </si>
  <si>
    <t>Recuerdame</t>
  </si>
  <si>
    <t>203/08</t>
  </si>
  <si>
    <t>205/08</t>
  </si>
  <si>
    <t>Perro come Perro</t>
  </si>
  <si>
    <t>Festivales Internacionales Otras Secciones</t>
  </si>
  <si>
    <t>Promoción Internacional</t>
  </si>
  <si>
    <t>198/08</t>
  </si>
  <si>
    <t>Agosto</t>
  </si>
  <si>
    <t>Dia Fragma Fabrica de Peliculas</t>
  </si>
  <si>
    <t>Mauricio Enrique Cuervo</t>
  </si>
  <si>
    <t>210/08</t>
  </si>
  <si>
    <t>207/08</t>
  </si>
  <si>
    <t>208/09</t>
  </si>
  <si>
    <t>209/08</t>
  </si>
  <si>
    <t>206/08</t>
  </si>
  <si>
    <t>Genaro, Ofelia Angel y Dolores</t>
  </si>
  <si>
    <t>193/08</t>
  </si>
  <si>
    <t>Camilo Ernesto de la Cruz</t>
  </si>
  <si>
    <t>215/08</t>
  </si>
  <si>
    <t xml:space="preserve">Jorge Mario Duran </t>
  </si>
  <si>
    <t>Morelia Lab</t>
  </si>
  <si>
    <t>220/08</t>
  </si>
  <si>
    <t>La voz de las alas</t>
  </si>
  <si>
    <t>Erwin Goggel Imfeld</t>
  </si>
  <si>
    <t>221/08</t>
  </si>
  <si>
    <t>Persistencia</t>
  </si>
  <si>
    <t>Maria Carolina Barrera</t>
  </si>
  <si>
    <t>258/08</t>
  </si>
  <si>
    <t>259/08</t>
  </si>
  <si>
    <t>Neo Nato</t>
  </si>
  <si>
    <t>Juan Camilo Ramirez</t>
  </si>
  <si>
    <t>Yenny Viviana Camacho</t>
  </si>
  <si>
    <t>262/08</t>
  </si>
  <si>
    <t>263/08</t>
  </si>
  <si>
    <t>Luka</t>
  </si>
  <si>
    <t>Catalina Hoyos</t>
  </si>
  <si>
    <t>175/08</t>
  </si>
  <si>
    <t>Fragmentos de amor</t>
  </si>
  <si>
    <t>267/08</t>
  </si>
  <si>
    <t>268/08</t>
  </si>
  <si>
    <t>269/08</t>
  </si>
  <si>
    <t>270/08</t>
  </si>
  <si>
    <t>271/08</t>
  </si>
  <si>
    <t>Mirlanda Torres</t>
  </si>
  <si>
    <t>Ivan Jose Sierra</t>
  </si>
  <si>
    <t>Mario Andres Cubillos</t>
  </si>
  <si>
    <t>Ernesto jose McCausland</t>
  </si>
  <si>
    <t>272/08</t>
  </si>
  <si>
    <t>273/08</t>
  </si>
  <si>
    <t>274/08</t>
  </si>
  <si>
    <t>275/08</t>
  </si>
  <si>
    <t>276/08</t>
  </si>
  <si>
    <t>277/08</t>
  </si>
  <si>
    <t>278/08</t>
  </si>
  <si>
    <t>280/08</t>
  </si>
  <si>
    <t>PVC-1</t>
  </si>
  <si>
    <t>El resquicio</t>
  </si>
  <si>
    <t>Adriana Mosquera Moreno</t>
  </si>
  <si>
    <t>La señora verde</t>
  </si>
  <si>
    <t>Veronica Triana Londoño</t>
  </si>
  <si>
    <t>Anna</t>
  </si>
  <si>
    <t>Jacques Toulemonde Vidal</t>
  </si>
  <si>
    <t>De fiesta en San Pacho Doc Bs As</t>
  </si>
  <si>
    <t>282/08</t>
  </si>
  <si>
    <t>Dynamo Producciones s.a.</t>
  </si>
  <si>
    <t>284/08</t>
  </si>
  <si>
    <t>286/08</t>
  </si>
  <si>
    <t>Esto es un revolver</t>
  </si>
  <si>
    <t>Cigarrillos mojados</t>
  </si>
  <si>
    <t>Mocos</t>
  </si>
  <si>
    <t>Espejito del curubo</t>
  </si>
  <si>
    <t>El ultimo pasajero</t>
  </si>
  <si>
    <t>Garras de oro, mudo testigo en una injusticia</t>
  </si>
  <si>
    <t>Diccionario audiovisual de Bogota</t>
  </si>
  <si>
    <t>El abogado de los diablos</t>
  </si>
  <si>
    <t>Kilele son-Alfonos Cordoba "EL BRUJO"- Memoria del pacifico colombiano</t>
  </si>
  <si>
    <t>Meandros</t>
  </si>
  <si>
    <t>Testigos de un etnocidio: Memoria de la resistencia</t>
  </si>
  <si>
    <t>La amenaza del cerro de oro</t>
  </si>
  <si>
    <t>Oscar Campo Hurtado</t>
  </si>
  <si>
    <t>Martha Susana Urrea</t>
  </si>
  <si>
    <t>Medios de contencion producciones</t>
  </si>
  <si>
    <t>Marta Rodriguez de Silva</t>
  </si>
  <si>
    <t>289/08</t>
  </si>
  <si>
    <t>Producciones Nochebuena</t>
  </si>
  <si>
    <t>294/08</t>
  </si>
  <si>
    <t>Ni te cases ni te embarques</t>
  </si>
  <si>
    <t>295/08</t>
  </si>
  <si>
    <t>297/08</t>
  </si>
  <si>
    <t>296/08</t>
  </si>
  <si>
    <t>Fundacion Imagen Latina</t>
  </si>
  <si>
    <t>CONVOCATORIA 2009</t>
  </si>
  <si>
    <t>Escritura de Guiones</t>
  </si>
  <si>
    <t>195/09</t>
  </si>
  <si>
    <t>Gordo, calvo y bajito</t>
  </si>
  <si>
    <t>Carlos Fernando Osuna</t>
  </si>
  <si>
    <t>196/09</t>
  </si>
  <si>
    <t>Todos tus muertos</t>
  </si>
  <si>
    <t>Antorcha Films S.A</t>
  </si>
  <si>
    <t>Producción de Largometrajes para finalizar en digital</t>
  </si>
  <si>
    <t>181/09</t>
  </si>
  <si>
    <t>Apaporis en Busca del Río</t>
  </si>
  <si>
    <t>182/09</t>
  </si>
  <si>
    <t>El Vuelco del Cangrejo</t>
  </si>
  <si>
    <t>Contravia Films Ltda.</t>
  </si>
  <si>
    <t>183/09</t>
  </si>
  <si>
    <t>Contracorriente</t>
  </si>
  <si>
    <t>Contracorriente Producciones Ltda</t>
  </si>
  <si>
    <t>Formación Especializada</t>
  </si>
  <si>
    <t>186/09</t>
  </si>
  <si>
    <t>Diplomado escritura audiovisual del corto</t>
  </si>
  <si>
    <t>Universidad del Magdalena</t>
  </si>
  <si>
    <t>187/09</t>
  </si>
  <si>
    <t>Diplomado en documental y ciudad</t>
  </si>
  <si>
    <t>Universidad del Norte</t>
  </si>
  <si>
    <t>188/09</t>
  </si>
  <si>
    <t>Diplomado en animación experimental</t>
  </si>
  <si>
    <t>Universidad Javeriana</t>
  </si>
  <si>
    <t>189/09</t>
  </si>
  <si>
    <t>Diplomado en construcción de cinematografía</t>
  </si>
  <si>
    <t>Universidad de Nariño</t>
  </si>
  <si>
    <t>190/09</t>
  </si>
  <si>
    <t>III Diplomado internacional en documental de creación</t>
  </si>
  <si>
    <t>Universidad del Valle</t>
  </si>
  <si>
    <t>191/09</t>
  </si>
  <si>
    <t>Diplomado en Cinematorafía electrónica profesional</t>
  </si>
  <si>
    <t>Universidad Manuela Beltrán</t>
  </si>
  <si>
    <t>017/09</t>
  </si>
  <si>
    <t>El Man</t>
  </si>
  <si>
    <t>Harold Trompetero Saray</t>
  </si>
  <si>
    <t>107/09</t>
  </si>
  <si>
    <t>110/09</t>
  </si>
  <si>
    <t>Alessandro Bassile</t>
  </si>
  <si>
    <t>111/09</t>
  </si>
  <si>
    <t>Preservación del Patrimonio Fílmico</t>
  </si>
  <si>
    <t>027/05</t>
  </si>
  <si>
    <t>Preservación del patrimonio fílmico Colombiano</t>
  </si>
  <si>
    <t>Proyecto Antipirateria</t>
  </si>
  <si>
    <t>110/05</t>
  </si>
  <si>
    <t>Praci</t>
  </si>
  <si>
    <t>TOTALES OTROS PROGRAMAS</t>
  </si>
  <si>
    <t>254/06</t>
  </si>
  <si>
    <t>202/06</t>
  </si>
  <si>
    <t>Otros programas de formación</t>
  </si>
  <si>
    <t>Becas Universidad Nacional</t>
  </si>
  <si>
    <t>Rafael Ernesto López Ruíz</t>
  </si>
  <si>
    <t>Sandra Lucía Molano Torres</t>
  </si>
  <si>
    <t>Juan Pablo Ríos Castaño</t>
  </si>
  <si>
    <t>Carolina Niño Pantoja</t>
  </si>
  <si>
    <t>Aldemar Marín Restrepo</t>
  </si>
  <si>
    <t>Edna Esmeralda Mahecha Ospina</t>
  </si>
  <si>
    <t>Felipe Moreno Salazar</t>
  </si>
  <si>
    <t>Ricardo Andrés Pérez Bernal</t>
  </si>
  <si>
    <t>Alejandro Hoyos Hernández</t>
  </si>
  <si>
    <t>Sandra Jubelly García López</t>
  </si>
  <si>
    <t>028/07</t>
  </si>
  <si>
    <t>029/07</t>
  </si>
  <si>
    <t>030/07</t>
  </si>
  <si>
    <t>032/07</t>
  </si>
  <si>
    <t>033/07</t>
  </si>
  <si>
    <t>035/07</t>
  </si>
  <si>
    <t>036/07</t>
  </si>
  <si>
    <t>037/07</t>
  </si>
  <si>
    <t>038/07</t>
  </si>
  <si>
    <t>039/07</t>
  </si>
  <si>
    <t>040/07</t>
  </si>
  <si>
    <t>003/07</t>
  </si>
  <si>
    <t>061/07</t>
  </si>
  <si>
    <t>180/08</t>
  </si>
  <si>
    <t>181/08</t>
  </si>
  <si>
    <t>Heider Rojas Quesada</t>
  </si>
  <si>
    <t>Juan Carlos Rosero</t>
  </si>
  <si>
    <t>026/08</t>
  </si>
  <si>
    <t>122/08</t>
  </si>
  <si>
    <t>Red Kayman</t>
  </si>
  <si>
    <t xml:space="preserve">Formación </t>
  </si>
  <si>
    <t>Fundación Red Nacional de Salas Alternas</t>
  </si>
  <si>
    <t>025/08</t>
  </si>
  <si>
    <t>179/08</t>
  </si>
  <si>
    <t>Luis Carlos Gómez</t>
  </si>
  <si>
    <t>Dos mujeres y una vaca</t>
  </si>
  <si>
    <t>Pambelé</t>
  </si>
  <si>
    <t>La última sombra del Aguacate</t>
  </si>
  <si>
    <t xml:space="preserve">God Bye Señor Director </t>
  </si>
  <si>
    <t>Clestingle, una celebración ancestral Kamentsa</t>
  </si>
  <si>
    <t>La virgen de la plancha</t>
  </si>
  <si>
    <t>Cazando luciernagas</t>
  </si>
  <si>
    <t>Palenque Urbano</t>
  </si>
  <si>
    <t>Un verano en Nueva York</t>
  </si>
  <si>
    <t>Leyes sin fronteras</t>
  </si>
  <si>
    <t>El Resquisio</t>
  </si>
  <si>
    <t>Solterofóbicas</t>
  </si>
  <si>
    <t>Los caminos del arriero</t>
  </si>
  <si>
    <t>Matrioshka</t>
  </si>
  <si>
    <t>Cuatro esquinas</t>
  </si>
  <si>
    <t>Huerequeque</t>
  </si>
  <si>
    <t>En directo - Vía satélite</t>
  </si>
  <si>
    <t>Se acabó el silencio, memorias del racismo en Cartagena</t>
  </si>
  <si>
    <t>El Tio</t>
  </si>
  <si>
    <t>Pescador</t>
  </si>
  <si>
    <t>Genaro, Ofelia, Ángel y Dolores</t>
  </si>
  <si>
    <t>Bitacora de una locura</t>
  </si>
  <si>
    <t>Ruido Rosa</t>
  </si>
  <si>
    <t>Bunker</t>
  </si>
  <si>
    <t>El último palabrero</t>
  </si>
  <si>
    <t>San Andresito</t>
  </si>
  <si>
    <t>Nacimos el 31 de diciembre</t>
  </si>
  <si>
    <t>Esta casa se vende</t>
  </si>
  <si>
    <t>Corta</t>
  </si>
  <si>
    <t>Agridulce</t>
  </si>
  <si>
    <t>Se alquilan chanclas</t>
  </si>
  <si>
    <t>Neo nato</t>
  </si>
  <si>
    <t>Inés, recuerdos de una vida</t>
  </si>
  <si>
    <t>La lucha por la tierra</t>
  </si>
  <si>
    <t>Sey Arimaku o la otra oscuridad</t>
  </si>
  <si>
    <t>El segundo funeral de Herviant</t>
  </si>
  <si>
    <t>El viaje fantástico</t>
  </si>
  <si>
    <t>Minuto 200</t>
  </si>
  <si>
    <t>Un juego de niños</t>
  </si>
  <si>
    <t>Magnolia</t>
  </si>
  <si>
    <t>Juego de palabras</t>
  </si>
  <si>
    <t>El payaso de tapartó</t>
  </si>
  <si>
    <t>Los pecados de mi padre</t>
  </si>
  <si>
    <t>Infraganti</t>
  </si>
  <si>
    <t>Arko Visión</t>
  </si>
  <si>
    <t>330/09</t>
  </si>
  <si>
    <t>333/09</t>
  </si>
  <si>
    <t>Marina la esposa del pescador</t>
  </si>
  <si>
    <t>En legítima defensa</t>
  </si>
  <si>
    <t>Chance</t>
  </si>
  <si>
    <t>Mariposa nocturna</t>
  </si>
  <si>
    <t>Cuando vuelva a llover</t>
  </si>
  <si>
    <t>El Invitado</t>
  </si>
  <si>
    <t>El silencio de los àngeles</t>
  </si>
  <si>
    <t>Adios al Cholero</t>
  </si>
  <si>
    <t>Aluna</t>
  </si>
  <si>
    <t>Los niños de inkisi</t>
  </si>
  <si>
    <t>Looking for Colombia</t>
  </si>
  <si>
    <t>019/09</t>
  </si>
  <si>
    <t>254/09</t>
  </si>
  <si>
    <t>Fortalecimiento del Patrimonio Fílmico Colombiano</t>
  </si>
  <si>
    <t>Bodegas de Preservación</t>
  </si>
  <si>
    <t>116/09</t>
  </si>
  <si>
    <t>336/09</t>
  </si>
  <si>
    <t>La Antena Repetidora</t>
  </si>
  <si>
    <t>Asesoría de Proyectos - Apoyo a la Producción</t>
  </si>
  <si>
    <t>Formación especializada</t>
  </si>
  <si>
    <t>331/09</t>
  </si>
  <si>
    <t>Diego Fernando Bustamante</t>
  </si>
  <si>
    <t>008/10</t>
  </si>
  <si>
    <t>Rionegro Producciones Ltda.</t>
  </si>
  <si>
    <t>013/10</t>
  </si>
  <si>
    <t>Arko Visión S.A.S</t>
  </si>
  <si>
    <t>014/10</t>
  </si>
  <si>
    <t>015/10</t>
  </si>
  <si>
    <t>Contracorriente Producciones Ltda.</t>
  </si>
  <si>
    <t>016/10</t>
  </si>
  <si>
    <t>Yagé Producciones Colombia Ltda.</t>
  </si>
  <si>
    <t>018/10</t>
  </si>
  <si>
    <t>Nazly Maryith López</t>
  </si>
  <si>
    <t>026/10</t>
  </si>
  <si>
    <t>Laberinto Cine y Televisión</t>
  </si>
  <si>
    <t>027/10</t>
  </si>
  <si>
    <t>Ramiro Antonio Fierro</t>
  </si>
  <si>
    <t>028/10</t>
  </si>
  <si>
    <t>Ingrid Johanna Pérez</t>
  </si>
  <si>
    <t>029/10</t>
  </si>
  <si>
    <t>Contravía Films Ltda.</t>
  </si>
  <si>
    <t>030/10</t>
  </si>
  <si>
    <t>032/10</t>
  </si>
  <si>
    <t>Víctor Martíbn Mejía</t>
  </si>
  <si>
    <t>033/10</t>
  </si>
  <si>
    <t>Jorge Eliecer Caballero</t>
  </si>
  <si>
    <t>043/10</t>
  </si>
  <si>
    <t>044/10</t>
  </si>
  <si>
    <t>Lyda Patricia Ayala</t>
  </si>
  <si>
    <t>045/10</t>
  </si>
  <si>
    <t>Jorge Mario Vera</t>
  </si>
  <si>
    <t>046/10</t>
  </si>
  <si>
    <t>Sandra Lucía Molano</t>
  </si>
  <si>
    <t>047/10</t>
  </si>
  <si>
    <t>Angela María Osorio</t>
  </si>
  <si>
    <t>048/10</t>
  </si>
  <si>
    <t>Jairo Alberto Dorado</t>
  </si>
  <si>
    <t>049/10</t>
  </si>
  <si>
    <t>Silvia Luz Gutierrez</t>
  </si>
  <si>
    <t>050/10</t>
  </si>
  <si>
    <t>Fernando González Santos</t>
  </si>
  <si>
    <t>051/10</t>
  </si>
  <si>
    <t>Dynamo Producciones S.A.</t>
  </si>
  <si>
    <t>054/10</t>
  </si>
  <si>
    <t>Angélica Rocio Clavijo</t>
  </si>
  <si>
    <t>055/10</t>
  </si>
  <si>
    <t>056/10</t>
  </si>
  <si>
    <t>057/10</t>
  </si>
  <si>
    <t>Priscilla Padilla Farfán</t>
  </si>
  <si>
    <t>058/10</t>
  </si>
  <si>
    <t>Catalina María Correa</t>
  </si>
  <si>
    <t>059/10</t>
  </si>
  <si>
    <t>José Miguel Restrepo</t>
  </si>
  <si>
    <t>060/10</t>
  </si>
  <si>
    <t>Carolina Osma Tapias</t>
  </si>
  <si>
    <t>061/10</t>
  </si>
  <si>
    <t>Sofia Natalia Oggioni</t>
  </si>
  <si>
    <t>063/10</t>
  </si>
  <si>
    <t>Corporación Post Oficce Cowboys</t>
  </si>
  <si>
    <t>064/10</t>
  </si>
  <si>
    <t>065/10</t>
  </si>
  <si>
    <t>AÑO 2010</t>
  </si>
  <si>
    <t>El Arriero</t>
  </si>
  <si>
    <t>133/09</t>
  </si>
  <si>
    <t>194/09</t>
  </si>
  <si>
    <t>Amar o morir</t>
  </si>
  <si>
    <t>Rio Negro Colombia Producciones Ltda.</t>
  </si>
  <si>
    <t>212/09</t>
  </si>
  <si>
    <t>La Pasión de Gabriel</t>
  </si>
  <si>
    <t>Señal Creativa Ltda</t>
  </si>
  <si>
    <t>214/09</t>
  </si>
  <si>
    <t>Humo en tus ojos</t>
  </si>
  <si>
    <t>Mauricio Cataño</t>
  </si>
  <si>
    <t>025/09</t>
  </si>
  <si>
    <t>Premios Goya</t>
  </si>
  <si>
    <t>056/09</t>
  </si>
  <si>
    <t>Noche Buena</t>
  </si>
  <si>
    <t>Producciones Nochebuena Ltda</t>
  </si>
  <si>
    <t>072/09</t>
  </si>
  <si>
    <t>Spiros Nicolás Stathoulopulos</t>
  </si>
  <si>
    <t>079/09</t>
  </si>
  <si>
    <t>La Voz de las Alas</t>
  </si>
  <si>
    <t>Erwin Goggel</t>
  </si>
  <si>
    <t>083/09</t>
  </si>
  <si>
    <t>104/09</t>
  </si>
  <si>
    <t>Bagatela Buenos Aires</t>
  </si>
  <si>
    <t>Gusano Films E.U</t>
  </si>
  <si>
    <t>105/09</t>
  </si>
  <si>
    <t>16 Memorias (BA)</t>
  </si>
  <si>
    <t>Camilo Botero Jaramillo</t>
  </si>
  <si>
    <t>117/09</t>
  </si>
  <si>
    <t>Migración</t>
  </si>
  <si>
    <t>Contravía</t>
  </si>
  <si>
    <t>106/09</t>
  </si>
  <si>
    <t>Bagatela en Guadalajara</t>
  </si>
  <si>
    <t>121/09</t>
  </si>
  <si>
    <t>María Camila Loboguerrero Vergara</t>
  </si>
  <si>
    <t>134/09</t>
  </si>
  <si>
    <t>Tatiana Paola Villacob Meléndez</t>
  </si>
  <si>
    <t>135/09</t>
  </si>
  <si>
    <t>Entre Nos</t>
  </si>
  <si>
    <t>Rola Producciones Ltda</t>
  </si>
  <si>
    <t>143/09</t>
  </si>
  <si>
    <t>150/09</t>
  </si>
  <si>
    <t>Tiempos de Arena</t>
  </si>
  <si>
    <t>Gustavo Fernández Vega</t>
  </si>
  <si>
    <t>151/09</t>
  </si>
  <si>
    <t>Alejo</t>
  </si>
  <si>
    <t>Carlos Julio Betancur Uribe</t>
  </si>
  <si>
    <t>185/09</t>
  </si>
  <si>
    <t>Tumaco Pacífico</t>
  </si>
  <si>
    <t>Samuel Alejandro Córdoba</t>
  </si>
  <si>
    <t>213/09</t>
  </si>
  <si>
    <t>Carolina Arango Amaya</t>
  </si>
  <si>
    <t>218/09</t>
  </si>
  <si>
    <t>035/09</t>
  </si>
  <si>
    <t>Apatía</t>
  </si>
  <si>
    <t>Ojo de Huracán</t>
  </si>
  <si>
    <t>059/09</t>
  </si>
  <si>
    <t>Esperame en el Cielo Capitán</t>
  </si>
  <si>
    <t>060/09</t>
  </si>
  <si>
    <t>La Mujer del Animal</t>
  </si>
  <si>
    <t>Heidi Xiomara Rojas Luna</t>
  </si>
  <si>
    <t>063/09</t>
  </si>
  <si>
    <t>La Sirga</t>
  </si>
  <si>
    <t>Contravía Films Ltda</t>
  </si>
  <si>
    <t>064/09</t>
  </si>
  <si>
    <t>El Sueño Traicionado</t>
  </si>
  <si>
    <t>065/09</t>
  </si>
  <si>
    <t>Con Amor Teresa</t>
  </si>
  <si>
    <t>Proyección Films Ltda</t>
  </si>
  <si>
    <t>074/09</t>
  </si>
  <si>
    <t>Rogelia y las mujeres de la barra</t>
  </si>
  <si>
    <t>Armando Steward Bolaño</t>
  </si>
  <si>
    <t>076/09</t>
  </si>
  <si>
    <t>Cadáveres Exquisitos</t>
  </si>
  <si>
    <t>Patricia Aguirre G.</t>
  </si>
  <si>
    <t>080/09</t>
  </si>
  <si>
    <t>082/09</t>
  </si>
  <si>
    <t>El Páramo</t>
  </si>
  <si>
    <t>Rhayuela Cine S.A</t>
  </si>
  <si>
    <t>087/09</t>
  </si>
  <si>
    <t>Cuya Apariencia es la Locura</t>
  </si>
  <si>
    <t>Diana Alejandra Quintero Escobar</t>
  </si>
  <si>
    <t>088/09</t>
  </si>
  <si>
    <t>El Rojo va con todo</t>
  </si>
  <si>
    <t>Mauricio Cuervo Rincón</t>
  </si>
  <si>
    <t>093/09</t>
  </si>
  <si>
    <t>Mirame Saide</t>
  </si>
  <si>
    <t>Julián Agudelo Herrera</t>
  </si>
  <si>
    <t>094/09</t>
  </si>
  <si>
    <t>El Resquicio</t>
  </si>
  <si>
    <t>Alfonso Acosta Bonilla</t>
  </si>
  <si>
    <t>101/09</t>
  </si>
  <si>
    <t>102/09</t>
  </si>
  <si>
    <t>Ausencia Presente</t>
  </si>
  <si>
    <t>103/09</t>
  </si>
  <si>
    <t>La Señora Verde</t>
  </si>
  <si>
    <t>Rodrigo Guerrero Rojas</t>
  </si>
  <si>
    <t>020/09</t>
  </si>
  <si>
    <t>Partic. Talent Campus Berlín/09</t>
  </si>
  <si>
    <t>021/09</t>
  </si>
  <si>
    <t>Jonathan Ricardo Palomar Másmela</t>
  </si>
  <si>
    <t>022/09</t>
  </si>
  <si>
    <t>Juan David Díaz Bohórquez</t>
  </si>
  <si>
    <t>057/09</t>
  </si>
  <si>
    <t>El Crimen del Siglo</t>
  </si>
  <si>
    <t>Patricia Castañeda Giraldo</t>
  </si>
  <si>
    <t>058/09</t>
  </si>
  <si>
    <t>Iván Zuluaga Gomez</t>
  </si>
  <si>
    <t>062/09</t>
  </si>
  <si>
    <t>Talent Campus Guadalajara</t>
  </si>
  <si>
    <t>Juliana Flórez Luna</t>
  </si>
  <si>
    <t>071/09</t>
  </si>
  <si>
    <t>Claudia Liliana García G.</t>
  </si>
  <si>
    <t>073/09</t>
  </si>
  <si>
    <t>Talent Campus Buenos Aires</t>
  </si>
  <si>
    <t>Ana Teresa Arciniegas Martínez</t>
  </si>
  <si>
    <t>075/09</t>
  </si>
  <si>
    <t>Angela María Osorio R.</t>
  </si>
  <si>
    <t>077/09</t>
  </si>
  <si>
    <t xml:space="preserve">Marcela Rincon </t>
  </si>
  <si>
    <t>078/09</t>
  </si>
  <si>
    <t>086/09</t>
  </si>
  <si>
    <t>Andrés Muñoz Rodríguez</t>
  </si>
  <si>
    <t>089/09</t>
  </si>
  <si>
    <t>Diana del Pilar Perdomo Munevar</t>
  </si>
  <si>
    <t>090/09</t>
  </si>
  <si>
    <t>Natalia Lopera Carmona</t>
  </si>
  <si>
    <t>091/09</t>
  </si>
  <si>
    <t>Juan Camilo Restrepo Jimenez</t>
  </si>
  <si>
    <t>092/09</t>
  </si>
  <si>
    <t>Luis Eduardo Martínez Muñoz</t>
  </si>
  <si>
    <t>095/09</t>
  </si>
  <si>
    <t>Carlos Felipe Montoya P.</t>
  </si>
  <si>
    <t>096/09</t>
  </si>
  <si>
    <t>Augusto César Sandino Cubillos</t>
  </si>
  <si>
    <t>097/09</t>
  </si>
  <si>
    <t>Luis Felipe Rueda Tabares</t>
  </si>
  <si>
    <t>098/09</t>
  </si>
  <si>
    <t>Diana Carolina Montenegro</t>
  </si>
  <si>
    <t>099/09</t>
  </si>
  <si>
    <t>Trovador Video</t>
  </si>
  <si>
    <t>Francisco Emanuel Rojas G.</t>
  </si>
  <si>
    <t>100/09</t>
  </si>
  <si>
    <t>Daniel Alejandro Mejía Vargas</t>
  </si>
  <si>
    <t>219/09</t>
  </si>
  <si>
    <t>026/09</t>
  </si>
  <si>
    <t>118/09</t>
  </si>
  <si>
    <t>Entre Sábanas</t>
  </si>
  <si>
    <t>Gustavo Nieto</t>
  </si>
  <si>
    <t>136/09</t>
  </si>
  <si>
    <t>Mamá Tómate la Sopa</t>
  </si>
  <si>
    <t>Babilla Cine Ltda</t>
  </si>
  <si>
    <t>139/09</t>
  </si>
  <si>
    <t>140/09</t>
  </si>
  <si>
    <t>El Gancho</t>
  </si>
  <si>
    <t>141/09</t>
  </si>
  <si>
    <t>Te Amo Ana Elisa</t>
  </si>
  <si>
    <t>142/09</t>
  </si>
  <si>
    <t>El Diario de Ana</t>
  </si>
  <si>
    <t>144/09</t>
  </si>
  <si>
    <t>145/09</t>
  </si>
  <si>
    <t>Participación de Películas en Festivales y Premios Cinematográficos</t>
  </si>
  <si>
    <t>AÑO 2009</t>
  </si>
  <si>
    <t>Efraín Bahamón Peña</t>
  </si>
  <si>
    <t>Juan Manuel Rendón</t>
  </si>
  <si>
    <t>César Augusto Acevedo</t>
  </si>
  <si>
    <t>Ana Mercedes Bravo</t>
  </si>
  <si>
    <t>Alcides Duarte Sanabria</t>
  </si>
  <si>
    <t>Carlos Alberto Franco Esguerra</t>
  </si>
  <si>
    <t>Renata Ramos Díaz</t>
  </si>
  <si>
    <t>Sandro Javier Buitrago</t>
  </si>
  <si>
    <t>Andrea Said Camargo</t>
  </si>
  <si>
    <t>Claudia Patricia Rojas</t>
  </si>
  <si>
    <t>Edna Esmeralda Mahecha</t>
  </si>
  <si>
    <t>Sandra Jubelly García</t>
  </si>
  <si>
    <t>José Antonio Dorado</t>
  </si>
  <si>
    <t>Santiago Lozano Álvarez</t>
  </si>
  <si>
    <t>Felipe Arturo Pérez</t>
  </si>
  <si>
    <t>María Neila Santamaría</t>
  </si>
  <si>
    <t>248/09</t>
  </si>
  <si>
    <t>249/09</t>
  </si>
  <si>
    <t>250/09</t>
  </si>
  <si>
    <t>257/09</t>
  </si>
  <si>
    <t>258/09</t>
  </si>
  <si>
    <t>261/09</t>
  </si>
  <si>
    <t>262/09</t>
  </si>
  <si>
    <t>Produccioes Rabia Ltda.</t>
  </si>
  <si>
    <t>Diana Carolina Sánchez</t>
  </si>
  <si>
    <t>Alexandra Yepes Barrero</t>
  </si>
  <si>
    <t>Casa Rodante Films Ltda.</t>
  </si>
  <si>
    <t>Carlos Alberto Serna</t>
  </si>
  <si>
    <t>323/09</t>
  </si>
  <si>
    <t>Dessu Productions E.U.</t>
  </si>
  <si>
    <t>324/09</t>
  </si>
  <si>
    <t>325/09</t>
  </si>
  <si>
    <t>Jhon Jairo Narváez</t>
  </si>
  <si>
    <t>275/09</t>
  </si>
  <si>
    <t>276/09</t>
  </si>
  <si>
    <t>277/09</t>
  </si>
  <si>
    <t>278/09</t>
  </si>
  <si>
    <t>279/09</t>
  </si>
  <si>
    <t>280/09</t>
  </si>
  <si>
    <t>281/09</t>
  </si>
  <si>
    <t>282/09</t>
  </si>
  <si>
    <t>283/09</t>
  </si>
  <si>
    <t>284/09</t>
  </si>
  <si>
    <t>285/09</t>
  </si>
  <si>
    <t>286/09</t>
  </si>
  <si>
    <t>287/09</t>
  </si>
  <si>
    <t>288/09</t>
  </si>
  <si>
    <t>289/09</t>
  </si>
  <si>
    <t>290/09</t>
  </si>
  <si>
    <t>291/09</t>
  </si>
  <si>
    <t>292/09</t>
  </si>
  <si>
    <t>302/09</t>
  </si>
  <si>
    <t>318/09</t>
  </si>
  <si>
    <t>Contento Films S.A.</t>
  </si>
  <si>
    <t>De la tierra producciones E.U.</t>
  </si>
  <si>
    <t>Harold Trompetero Producciones</t>
  </si>
  <si>
    <t>Priscila Padilla</t>
  </si>
  <si>
    <t>Kymera Producciones E.U.</t>
  </si>
  <si>
    <t>Bunker Producciones Ltda.</t>
  </si>
  <si>
    <t>Rafael Bolivar Acosta</t>
  </si>
  <si>
    <t>Laberinto Cine y Televisión Ltda.</t>
  </si>
  <si>
    <t>263/09</t>
  </si>
  <si>
    <t>294/09</t>
  </si>
  <si>
    <t>295/09</t>
  </si>
  <si>
    <t>296/09</t>
  </si>
  <si>
    <t>297/09</t>
  </si>
  <si>
    <t>298/09</t>
  </si>
  <si>
    <t>299/09</t>
  </si>
  <si>
    <t>301/09</t>
  </si>
  <si>
    <t>Diana María Bustamante</t>
  </si>
  <si>
    <t>Jhon Fernando Velásquez</t>
  </si>
  <si>
    <t>Juan David Ortiz Martinez</t>
  </si>
  <si>
    <t>Juan Camilo Ramírez</t>
  </si>
  <si>
    <t>Fundación Making Docs</t>
  </si>
  <si>
    <t>Juan Mejía Botero</t>
  </si>
  <si>
    <t>Ernesto José McCausalnd</t>
  </si>
  <si>
    <t>Elkín Adrián Franco</t>
  </si>
  <si>
    <t>265/09</t>
  </si>
  <si>
    <t>266/09</t>
  </si>
  <si>
    <t>267/09</t>
  </si>
  <si>
    <t>268/09</t>
  </si>
  <si>
    <t>269/09</t>
  </si>
  <si>
    <t>270/09</t>
  </si>
  <si>
    <t>271/09</t>
  </si>
  <si>
    <t>272/09</t>
  </si>
  <si>
    <t>273/09</t>
  </si>
  <si>
    <t>274/09</t>
  </si>
  <si>
    <t>Frank Benitez Peña</t>
  </si>
  <si>
    <t>Janus Films Ltda.</t>
  </si>
  <si>
    <t>Hernán Eduardo Barón</t>
  </si>
  <si>
    <t>303/09</t>
  </si>
  <si>
    <t>304/09</t>
  </si>
  <si>
    <t>305/09</t>
  </si>
  <si>
    <t>306/09</t>
  </si>
  <si>
    <t>307/09</t>
  </si>
  <si>
    <t>La Sangre y la lluvia</t>
  </si>
  <si>
    <t>Efe-x</t>
  </si>
  <si>
    <t>260/09</t>
  </si>
  <si>
    <t>225/09</t>
  </si>
  <si>
    <t>227/09</t>
  </si>
  <si>
    <t>228/09</t>
  </si>
  <si>
    <t>El vuelco del Cangrejo</t>
  </si>
  <si>
    <t>Contravía Films</t>
  </si>
  <si>
    <t>229/09</t>
  </si>
  <si>
    <t>Rabia</t>
  </si>
  <si>
    <t>Producciones Rabia Ltda.</t>
  </si>
  <si>
    <t>237/09</t>
  </si>
  <si>
    <t>238/09</t>
  </si>
  <si>
    <t>239/09</t>
  </si>
  <si>
    <t>245/09</t>
  </si>
  <si>
    <t>230/09</t>
  </si>
  <si>
    <t>El Ciclo/buscando el amor</t>
  </si>
  <si>
    <t>Manuel Francisco Contreras</t>
  </si>
  <si>
    <t>247/09</t>
  </si>
  <si>
    <t>255/09</t>
  </si>
  <si>
    <t>Daniel García Díaz</t>
  </si>
  <si>
    <t>256/09</t>
  </si>
  <si>
    <t>308/09</t>
  </si>
  <si>
    <t>309/09</t>
  </si>
  <si>
    <t>Jhonny Hendry Hinestroza</t>
  </si>
  <si>
    <t>310/09</t>
  </si>
  <si>
    <t>311/09</t>
  </si>
  <si>
    <t>233/09</t>
  </si>
  <si>
    <t>Laboratorio de Escritura de Guiones España</t>
  </si>
  <si>
    <t>Jaime Mario Osorio</t>
  </si>
  <si>
    <t>244/09</t>
  </si>
  <si>
    <t>Morelia Lab 2009</t>
  </si>
  <si>
    <t>224/09</t>
  </si>
  <si>
    <t>231/09</t>
  </si>
  <si>
    <t>259/09</t>
  </si>
  <si>
    <t>Datos del los proyectos beneficiados</t>
  </si>
  <si>
    <t>Comprometidos por Contrato</t>
  </si>
  <si>
    <t>No.  Cont.</t>
  </si>
  <si>
    <t xml:space="preserve">Proyecto </t>
  </si>
  <si>
    <t xml:space="preserve">Beneficiario </t>
  </si>
  <si>
    <t>Desarrollo de Guiones</t>
  </si>
  <si>
    <t>149/06</t>
  </si>
  <si>
    <t>Un negocio redondo</t>
  </si>
  <si>
    <t>Alberto Quiroga</t>
  </si>
  <si>
    <t>150/06</t>
  </si>
  <si>
    <t>Lina Arboleda</t>
  </si>
  <si>
    <t>151/06</t>
  </si>
  <si>
    <t>Un asunto equis</t>
  </si>
  <si>
    <t>152/06</t>
  </si>
  <si>
    <t>U 119</t>
  </si>
  <si>
    <t>Jorg Hiller</t>
  </si>
  <si>
    <t>153/06</t>
  </si>
  <si>
    <t>Muerte Suspendida</t>
  </si>
  <si>
    <t>154/06</t>
  </si>
  <si>
    <t>Mama tomate la sopa</t>
  </si>
  <si>
    <t>155/06</t>
  </si>
  <si>
    <t>156/06</t>
  </si>
  <si>
    <t>Karen llora en un bus</t>
  </si>
  <si>
    <t>Gabriel rojas</t>
  </si>
  <si>
    <t>157/06</t>
  </si>
  <si>
    <t>Esperanza Rural</t>
  </si>
  <si>
    <t>158/06</t>
  </si>
  <si>
    <t>El rojo va con todo</t>
  </si>
  <si>
    <t>Sandra Bustos</t>
  </si>
  <si>
    <t>159/06</t>
  </si>
  <si>
    <t>Carlos Calle</t>
  </si>
  <si>
    <t>160/06</t>
  </si>
  <si>
    <t>El nombre de Dios</t>
  </si>
  <si>
    <t>Enrique Vargas</t>
  </si>
  <si>
    <t>161/06</t>
  </si>
  <si>
    <t>El desesperado</t>
  </si>
  <si>
    <t>162/06</t>
  </si>
  <si>
    <t>Edificio Royal</t>
  </si>
  <si>
    <t>Carlos Franco</t>
  </si>
  <si>
    <t>163/06</t>
  </si>
  <si>
    <t>Bailando sobre la tierra</t>
  </si>
  <si>
    <t>Esmeralda Mahecha</t>
  </si>
  <si>
    <t>Producción de Largometrajes</t>
  </si>
  <si>
    <t>181/06</t>
  </si>
  <si>
    <t>Esto huele mal</t>
  </si>
  <si>
    <t>182/06</t>
  </si>
  <si>
    <t>La sangre y la lluvia</t>
  </si>
  <si>
    <t>183/06</t>
  </si>
  <si>
    <t>Los viajes del viento</t>
  </si>
  <si>
    <t>186/06</t>
  </si>
  <si>
    <t>El arriero</t>
  </si>
  <si>
    <t>188/06</t>
  </si>
  <si>
    <t>Postproducción de Largometrajes</t>
  </si>
  <si>
    <t>075/06</t>
  </si>
  <si>
    <t>Otros</t>
  </si>
  <si>
    <t>Alina Hleap</t>
  </si>
  <si>
    <t>077/06</t>
  </si>
  <si>
    <t>Buscando a Miguel</t>
  </si>
  <si>
    <t>Juan Fisher Muñoz</t>
  </si>
  <si>
    <t>078/06</t>
  </si>
  <si>
    <t>Cuando rompen las olas</t>
  </si>
  <si>
    <t>079/06</t>
  </si>
  <si>
    <t>RiverSide</t>
  </si>
  <si>
    <t>Harold Hernando Trompetero</t>
  </si>
  <si>
    <t>Realización de Documentales</t>
  </si>
  <si>
    <t>166/06</t>
  </si>
  <si>
    <t>El destino</t>
  </si>
  <si>
    <t>167/06</t>
  </si>
  <si>
    <t>168/06</t>
  </si>
  <si>
    <t>Lamaraca</t>
  </si>
  <si>
    <t>169/06</t>
  </si>
  <si>
    <t>Vacaciones sin regreso</t>
  </si>
  <si>
    <t>170/06</t>
  </si>
  <si>
    <t>La gaita negra</t>
  </si>
  <si>
    <t>171/06</t>
  </si>
  <si>
    <t>Tule kuna</t>
  </si>
  <si>
    <t>Piffano y Cia</t>
  </si>
  <si>
    <t>173/06</t>
  </si>
  <si>
    <t>A ritmo iscuandereño</t>
  </si>
  <si>
    <t>Alexandra Cabrera</t>
  </si>
  <si>
    <t>174/06</t>
  </si>
  <si>
    <t>Realización de Cortometrajes</t>
  </si>
  <si>
    <t>Promoción Largometrajes en Colombia</t>
  </si>
  <si>
    <t>083/06</t>
  </si>
  <si>
    <t>El trato</t>
  </si>
  <si>
    <t>Producciones Norden</t>
  </si>
  <si>
    <t>132/06</t>
  </si>
  <si>
    <t>CMO Producciones</t>
  </si>
  <si>
    <t>Participación de Películas en Festivales y Eventos</t>
  </si>
  <si>
    <t>Festivales Regionales, Especializados</t>
  </si>
  <si>
    <t>051/06</t>
  </si>
  <si>
    <t>Apocalipsur - Guadalajara</t>
  </si>
  <si>
    <t>Javier Mejia</t>
  </si>
  <si>
    <t>063/06</t>
  </si>
  <si>
    <t>062/06</t>
  </si>
  <si>
    <t>Francisco norden</t>
  </si>
  <si>
    <t>Festivales para Documentales</t>
  </si>
  <si>
    <t>Festivales para Cortometrajes</t>
  </si>
  <si>
    <t>023/06</t>
  </si>
  <si>
    <t>Rosario Tijeras</t>
  </si>
  <si>
    <t>Dulce Compañía</t>
  </si>
  <si>
    <t>Participación de Largometrajes en Encuentros</t>
  </si>
  <si>
    <t>042/06</t>
  </si>
  <si>
    <t>036/06</t>
  </si>
  <si>
    <t>Un Funeral para los vivos - Guadalajara</t>
  </si>
  <si>
    <t>Manuel Salvador Arias</t>
  </si>
  <si>
    <t>022/06</t>
  </si>
  <si>
    <t>Saudo</t>
  </si>
  <si>
    <t>070/06</t>
  </si>
  <si>
    <t>Formación de Públicos</t>
  </si>
  <si>
    <t>076/06</t>
  </si>
  <si>
    <t>Babilla Cine</t>
  </si>
  <si>
    <t>080/06</t>
  </si>
  <si>
    <t>Encuentro nacional de guionistas</t>
  </si>
  <si>
    <t>081/06</t>
  </si>
  <si>
    <t>Presagios</t>
  </si>
  <si>
    <t>084/06</t>
  </si>
  <si>
    <t>087/06</t>
  </si>
  <si>
    <t>Pulp Movies</t>
  </si>
  <si>
    <t>088/06</t>
  </si>
  <si>
    <t>089/06</t>
  </si>
  <si>
    <t>090/06</t>
  </si>
  <si>
    <t>Muestra universitaria de audiovisuales</t>
  </si>
  <si>
    <t>091/06</t>
  </si>
  <si>
    <t>Venga y muestre</t>
  </si>
  <si>
    <t>092/06</t>
  </si>
  <si>
    <t>Fund. Cine Club el Mohan</t>
  </si>
  <si>
    <t>093/06</t>
  </si>
  <si>
    <t>094/06</t>
  </si>
  <si>
    <t>Gustavo Antonio Valencia Patiño</t>
  </si>
  <si>
    <t>184/06</t>
  </si>
  <si>
    <t>185/06</t>
  </si>
  <si>
    <t>Los colores de la montaña</t>
  </si>
  <si>
    <t>Carlos Arbelaez -Juan Pablo Tamayo</t>
  </si>
  <si>
    <t>Ciudad Lunar</t>
  </si>
  <si>
    <t>Patofeo Films</t>
  </si>
  <si>
    <t>172/06</t>
  </si>
  <si>
    <t>175/06</t>
  </si>
  <si>
    <t>Señal creativa</t>
  </si>
  <si>
    <t>El ultimo viaje con los hermanos</t>
  </si>
  <si>
    <t>Juan Guillermo Arredondo</t>
  </si>
  <si>
    <t>John Fernando Velasquez</t>
  </si>
  <si>
    <t>164/06</t>
  </si>
  <si>
    <t>Desayuno con el suicida- Festival short films</t>
  </si>
  <si>
    <t>Ximena Sotomayor</t>
  </si>
  <si>
    <t>Apocalipsur - Festival Internacional Amiens</t>
  </si>
  <si>
    <t>Javier Quintero</t>
  </si>
  <si>
    <t>Soñar no cuesta nada</t>
  </si>
  <si>
    <t>209/06</t>
  </si>
  <si>
    <t>karmma</t>
  </si>
  <si>
    <t>195/06</t>
  </si>
  <si>
    <t>El gancho - Mannheim Meetings</t>
  </si>
  <si>
    <t>Independencia Realizaciones</t>
  </si>
  <si>
    <t>213/06</t>
  </si>
  <si>
    <t>Patricia Aguirre</t>
  </si>
  <si>
    <t>215/06</t>
  </si>
  <si>
    <t>218/06</t>
  </si>
  <si>
    <t>El colombiam dream</t>
  </si>
  <si>
    <t>Cinempresa</t>
  </si>
  <si>
    <t>Lamaraca Producciones</t>
  </si>
  <si>
    <t>224/06</t>
  </si>
  <si>
    <t xml:space="preserve">La leyenda Maku-Foro Iberoamericano </t>
  </si>
  <si>
    <t>Cigoto Ltda.</t>
  </si>
  <si>
    <t>225/06</t>
  </si>
  <si>
    <t>222/06</t>
  </si>
  <si>
    <t>212/06</t>
  </si>
  <si>
    <t>165/06</t>
  </si>
  <si>
    <t>Vivienda Multifamiliar- Festival short films</t>
  </si>
  <si>
    <t>229/06</t>
  </si>
  <si>
    <t>228/06</t>
  </si>
  <si>
    <t xml:space="preserve">El gran sadini-Foro Iberoamericano </t>
  </si>
  <si>
    <t>Gonzalo Mejia</t>
  </si>
  <si>
    <t>236/06</t>
  </si>
  <si>
    <t>El Corazon</t>
  </si>
  <si>
    <t>El otro lado</t>
  </si>
  <si>
    <t>Mimo</t>
  </si>
  <si>
    <t>Alejandro Prieto</t>
  </si>
  <si>
    <t>El poder de la risa</t>
  </si>
  <si>
    <t>Juan Diego Caicedo</t>
  </si>
  <si>
    <t>Cine Escuela - Segunda Etapa</t>
  </si>
  <si>
    <t>Sin tiza, del tablero a la pantalla</t>
  </si>
  <si>
    <t>Universidad Pontificia Bolivariana</t>
  </si>
  <si>
    <t>Cine Español</t>
  </si>
  <si>
    <t>235/06</t>
  </si>
  <si>
    <t>239/06</t>
  </si>
  <si>
    <t>241/06</t>
  </si>
  <si>
    <t>237/06</t>
  </si>
  <si>
    <t>238/06</t>
  </si>
  <si>
    <t>240/06</t>
  </si>
  <si>
    <t>242/06</t>
  </si>
  <si>
    <t>244/06</t>
  </si>
  <si>
    <t>Dios los junta y ellos se separan</t>
  </si>
  <si>
    <t>al final del espectro</t>
  </si>
  <si>
    <t>Palo Alto</t>
  </si>
  <si>
    <t>Harold Trompetero</t>
  </si>
  <si>
    <t>Cartas al flaco</t>
  </si>
  <si>
    <t>246/06</t>
  </si>
  <si>
    <t>250/06</t>
  </si>
  <si>
    <t>247/06</t>
  </si>
  <si>
    <t>251/06</t>
  </si>
  <si>
    <t>248/06</t>
  </si>
  <si>
    <t>249/06</t>
  </si>
  <si>
    <t>253/06</t>
  </si>
  <si>
    <t>Comprometido por Contrato</t>
  </si>
  <si>
    <t>080/05</t>
  </si>
  <si>
    <t>Puerto Colombia</t>
  </si>
  <si>
    <t>Camila Salamanca</t>
  </si>
  <si>
    <t>081/05</t>
  </si>
  <si>
    <t>Matías el Titiritero</t>
  </si>
  <si>
    <t>082/05</t>
  </si>
  <si>
    <t>La Última Pieza</t>
  </si>
  <si>
    <t>Adriana Mariño</t>
  </si>
  <si>
    <t>083/05</t>
  </si>
  <si>
    <t>Don Nadie</t>
  </si>
  <si>
    <t>084/05</t>
  </si>
  <si>
    <t>085/05</t>
  </si>
  <si>
    <t>El caballero del trópico</t>
  </si>
  <si>
    <t>086/05</t>
  </si>
  <si>
    <t>La Playa</t>
  </si>
  <si>
    <t>087/05</t>
  </si>
  <si>
    <t>El último fusilado</t>
  </si>
  <si>
    <t>092/05</t>
  </si>
  <si>
    <t>Los Viajes del Viento</t>
  </si>
  <si>
    <t>Ciro Alfonso Guerra</t>
  </si>
  <si>
    <t>100/05</t>
  </si>
  <si>
    <t>El sueño de Ana</t>
  </si>
  <si>
    <t>105/05</t>
  </si>
  <si>
    <t>A la vuelta de la esquina</t>
  </si>
  <si>
    <t>Carlos Alberto Mogollón</t>
  </si>
  <si>
    <t>108/05</t>
  </si>
  <si>
    <t>La estrellita de Oriente</t>
  </si>
  <si>
    <t>Mario Alexander Giraldo</t>
  </si>
  <si>
    <t>139/05</t>
  </si>
  <si>
    <t>La línea Final</t>
  </si>
  <si>
    <t>Desarrollo de Largometrajes</t>
  </si>
  <si>
    <t>Amar para vivir, Amar para morir</t>
  </si>
  <si>
    <t>Paraje de maderas preciosas</t>
  </si>
  <si>
    <t>Sargento Matacho</t>
  </si>
  <si>
    <t>William González</t>
  </si>
  <si>
    <t>El diario de Ana</t>
  </si>
  <si>
    <t>Diego León Guerra</t>
  </si>
  <si>
    <t>Nochebuena</t>
  </si>
  <si>
    <t>Maria Camila Loboguerrero</t>
  </si>
  <si>
    <t xml:space="preserve">Melodrama </t>
  </si>
  <si>
    <t>Juan Guillermo Isaza</t>
  </si>
  <si>
    <t>Del amor y otros demonios</t>
  </si>
  <si>
    <t>127/05</t>
  </si>
  <si>
    <t>Al final del espectro</t>
  </si>
  <si>
    <t>Palo Alto Films</t>
  </si>
  <si>
    <t>128/05</t>
  </si>
  <si>
    <t>129/05</t>
  </si>
  <si>
    <t>Satanás</t>
  </si>
  <si>
    <t>Proyecto Tucán Ltda.</t>
  </si>
  <si>
    <t>132/05</t>
  </si>
  <si>
    <t>Bluff</t>
  </si>
  <si>
    <t>Laberinto Producciones</t>
  </si>
  <si>
    <t>136/05</t>
  </si>
  <si>
    <t>María Camila Lizarazo</t>
  </si>
  <si>
    <t>146/05</t>
  </si>
  <si>
    <t>CMO Producciones S.A.</t>
  </si>
  <si>
    <t>163/05</t>
  </si>
  <si>
    <t>Nacidos bajo fuego</t>
  </si>
  <si>
    <t>Jairo Eduardo Carrillo</t>
  </si>
  <si>
    <t xml:space="preserve"> Posproducción de Largometrajes</t>
  </si>
  <si>
    <t>048/05</t>
  </si>
  <si>
    <t>Helena</t>
  </si>
  <si>
    <t>Jaime Cesar Espinosa</t>
  </si>
  <si>
    <t>049/05</t>
  </si>
  <si>
    <t>Los Actores del Conflicto</t>
  </si>
  <si>
    <t>050/05</t>
  </si>
  <si>
    <t>El Cielo</t>
  </si>
  <si>
    <t>Alessandro Basile</t>
  </si>
  <si>
    <t>Adiós Ana Elisa</t>
  </si>
  <si>
    <t>097/05</t>
  </si>
  <si>
    <t>El solitario</t>
  </si>
  <si>
    <t>Ocho y Medios Producciones</t>
  </si>
  <si>
    <t>098/05</t>
  </si>
  <si>
    <t>Ana Celia</t>
  </si>
  <si>
    <t>Wilson Osorio</t>
  </si>
  <si>
    <t>099/05</t>
  </si>
  <si>
    <t>Juan Carlos Delgado</t>
  </si>
  <si>
    <t>101/05</t>
  </si>
  <si>
    <t>La mirada de Oscar</t>
  </si>
  <si>
    <t>106/05</t>
  </si>
  <si>
    <t>El espíritu de Luz Dary</t>
  </si>
  <si>
    <t>Felipe Santiago Paz</t>
  </si>
  <si>
    <t>109/05</t>
  </si>
  <si>
    <t>131/05</t>
  </si>
  <si>
    <t>Si con tus ojos viera</t>
  </si>
  <si>
    <t>Natalia Peña</t>
  </si>
  <si>
    <t>134/05</t>
  </si>
  <si>
    <t>El Cholero</t>
  </si>
  <si>
    <t>Carlos Mario Urrea</t>
  </si>
  <si>
    <t>137/05</t>
  </si>
  <si>
    <t>Retrato de Familia</t>
  </si>
  <si>
    <t>Maria Isabel Ospina</t>
  </si>
  <si>
    <t>149/05</t>
  </si>
  <si>
    <t>Arista Son</t>
  </si>
  <si>
    <t>169/05</t>
  </si>
  <si>
    <t>Taxi Equivocado</t>
  </si>
  <si>
    <t>170/05</t>
  </si>
  <si>
    <t>171/05</t>
  </si>
  <si>
    <t>Resurrección</t>
  </si>
  <si>
    <t>172/05</t>
  </si>
  <si>
    <t>173/05</t>
  </si>
  <si>
    <t>El Equipo del sol</t>
  </si>
  <si>
    <t>174/05</t>
  </si>
  <si>
    <t>Almas santas, almas pacientes</t>
  </si>
  <si>
    <t>Tulia Cecilia Traslaviña</t>
  </si>
  <si>
    <t>175/05</t>
  </si>
  <si>
    <t>Juntos no es suficiente</t>
  </si>
  <si>
    <t>176/05</t>
  </si>
  <si>
    <t>Juan Camilo Hoyos</t>
  </si>
  <si>
    <t>177/05</t>
  </si>
  <si>
    <t>La serenata</t>
  </si>
  <si>
    <t>Juan Pablo Tamayo</t>
  </si>
  <si>
    <t>178/05</t>
  </si>
  <si>
    <t>Corte Eléctrico</t>
  </si>
  <si>
    <t>Maria Arteaga</t>
  </si>
  <si>
    <t>179/05</t>
  </si>
  <si>
    <t>La guaca, los náufragos y dios - ARTEFACTO</t>
  </si>
  <si>
    <t>180/05</t>
  </si>
  <si>
    <t>Rojo Red</t>
  </si>
  <si>
    <t>Natalia Pérez</t>
  </si>
  <si>
    <t>181/05</t>
  </si>
  <si>
    <t>Marina la esposa del pecador</t>
  </si>
  <si>
    <t>Carlos Alberto Hernández</t>
  </si>
  <si>
    <t>182/05</t>
  </si>
  <si>
    <t>El silencio de la luz</t>
  </si>
  <si>
    <t>Carlos Felipe Suárez</t>
  </si>
  <si>
    <t>Promoción de Largometrajes en Colombia</t>
  </si>
  <si>
    <t>023/05</t>
  </si>
  <si>
    <t>Maria Llena eres de Gracia</t>
  </si>
  <si>
    <t>052/05</t>
  </si>
  <si>
    <t>Perder es Cuestión de Método</t>
  </si>
  <si>
    <t>Latinia Producciones</t>
  </si>
  <si>
    <t>077/05</t>
  </si>
  <si>
    <t>150/05</t>
  </si>
  <si>
    <t>Sumas y Restas</t>
  </si>
  <si>
    <t>La ducha fría Producciones</t>
  </si>
  <si>
    <t>168/05</t>
  </si>
  <si>
    <t>La Historia del Baúl rosado</t>
  </si>
  <si>
    <t>183/05</t>
  </si>
  <si>
    <t xml:space="preserve">Mi abuelo, mi papa y yo </t>
  </si>
  <si>
    <t>Participación de Películas en Festivales</t>
  </si>
  <si>
    <t>032/05</t>
  </si>
  <si>
    <t>La Desazón Suprema</t>
  </si>
  <si>
    <t>096/05</t>
  </si>
  <si>
    <t>Visitas</t>
  </si>
  <si>
    <t>Participación en Festivales para Cortometrajes</t>
  </si>
  <si>
    <t>054/05</t>
  </si>
  <si>
    <t>La Cerca</t>
  </si>
  <si>
    <t>Diafragma Group</t>
  </si>
  <si>
    <t>090/05</t>
  </si>
  <si>
    <t>"+30-29"</t>
  </si>
  <si>
    <t>Cristian Camilo Corradine</t>
  </si>
  <si>
    <t>091/05</t>
  </si>
  <si>
    <t>Mil pesos Colombianos</t>
  </si>
  <si>
    <t>David Aristizabal</t>
  </si>
  <si>
    <t>Participación de Proyectos de Largometrajes en Encuentros</t>
  </si>
  <si>
    <t>022/05</t>
  </si>
  <si>
    <t>147/05</t>
  </si>
  <si>
    <t>2600 metros</t>
  </si>
  <si>
    <t>Kymera Producciones</t>
  </si>
  <si>
    <t>161/05</t>
  </si>
  <si>
    <t>184/05</t>
  </si>
  <si>
    <t>20 años formando públicos para el cine</t>
  </si>
  <si>
    <t>Fundación Cinemateca del caribe</t>
  </si>
  <si>
    <t>185/05</t>
  </si>
  <si>
    <t>Cine bajo las estrellas en Barranquilla, Atlántico y el Caribe Colombiano</t>
  </si>
  <si>
    <t>186/05</t>
  </si>
  <si>
    <t>Cine en la escuela</t>
  </si>
  <si>
    <t>Fundación no empresarial Fundemos</t>
  </si>
  <si>
    <t>187/05</t>
  </si>
  <si>
    <t xml:space="preserve">Encuentro y construcción de identidades en las miradas del cine </t>
  </si>
  <si>
    <t>188/05</t>
  </si>
  <si>
    <t>189/05</t>
  </si>
  <si>
    <t>El cine Vs. Las películas</t>
  </si>
  <si>
    <t>Corporación Cine Club Borges</t>
  </si>
  <si>
    <t>190/05</t>
  </si>
  <si>
    <t>El cine como recurso formativo en la escuela</t>
  </si>
  <si>
    <t>Corporación Centro Cultural Bolívar</t>
  </si>
  <si>
    <t>191/05</t>
  </si>
  <si>
    <t>Contingentes</t>
  </si>
  <si>
    <t>Asociación de Jóvenes Leteo</t>
  </si>
  <si>
    <t>192/05</t>
  </si>
  <si>
    <t>Cine Escuela</t>
  </si>
  <si>
    <t>Centro Colombo Americano de Medellín</t>
  </si>
  <si>
    <t>CONVOCATORIA 2006</t>
  </si>
  <si>
    <t xml:space="preserve">Presupuestados </t>
  </si>
  <si>
    <t>Comprometidos por acuerdo CNACC</t>
  </si>
  <si>
    <t>070/04</t>
  </si>
  <si>
    <t>Una Tierra Sin Deseos</t>
  </si>
  <si>
    <t>Jorge Echeverri</t>
  </si>
  <si>
    <t>066/04</t>
  </si>
  <si>
    <t xml:space="preserve">Otros </t>
  </si>
  <si>
    <t>Alina Hleap Barrero</t>
  </si>
  <si>
    <t>068/04</t>
  </si>
  <si>
    <t xml:space="preserve">La Sangre y la Lluvia </t>
  </si>
  <si>
    <t>Pato Feo Films</t>
  </si>
  <si>
    <t>069/04</t>
  </si>
  <si>
    <t>Perro Come Perro</t>
  </si>
  <si>
    <t>062/04</t>
  </si>
  <si>
    <t>2600 Metros</t>
  </si>
  <si>
    <t>061/04</t>
  </si>
  <si>
    <t>La Hora de los Leones</t>
  </si>
  <si>
    <t>064/04</t>
  </si>
  <si>
    <t>Perro que Ladra no Muerde</t>
  </si>
  <si>
    <t>Laura Vargas</t>
  </si>
  <si>
    <t>065/04</t>
  </si>
  <si>
    <t>063/04</t>
  </si>
  <si>
    <t>Historias de Algunos Días</t>
  </si>
  <si>
    <t>Carolina Arango</t>
  </si>
  <si>
    <t>Terminación de Largometrajes</t>
  </si>
  <si>
    <t>036/04</t>
  </si>
  <si>
    <t>038/04</t>
  </si>
  <si>
    <t>Amor atado</t>
  </si>
  <si>
    <t>039/04</t>
  </si>
  <si>
    <t>Felis Films</t>
  </si>
  <si>
    <t>041/04</t>
  </si>
  <si>
    <t>Juana Tenía el Pelo de Oro</t>
  </si>
  <si>
    <t>040/04</t>
  </si>
  <si>
    <t>Violeta No Está Muerta</t>
  </si>
  <si>
    <t>Federico Mejía</t>
  </si>
  <si>
    <t>042/04</t>
  </si>
  <si>
    <t>043/04</t>
  </si>
  <si>
    <t>El Colombian Dream</t>
  </si>
  <si>
    <t>159/04</t>
  </si>
  <si>
    <t>161/04</t>
  </si>
  <si>
    <t>Cumbal, Caminos de Hielo y Azufre</t>
  </si>
  <si>
    <t>Mauricio Edgar Martínez</t>
  </si>
  <si>
    <t>162/04</t>
  </si>
  <si>
    <t>Soraya o el Tiempo de Amar</t>
  </si>
  <si>
    <t>157/04</t>
  </si>
  <si>
    <t>Un Tigre de Papel</t>
  </si>
  <si>
    <t>122/04</t>
  </si>
  <si>
    <t>Alfonso Felipe Guerrero</t>
  </si>
  <si>
    <t>163/04</t>
  </si>
  <si>
    <t xml:space="preserve">La Ruta del Chontaduro </t>
  </si>
  <si>
    <t>156/04</t>
  </si>
  <si>
    <t>El Corazón</t>
  </si>
  <si>
    <t>160/04</t>
  </si>
  <si>
    <t>Cazador de Espíritus</t>
  </si>
  <si>
    <t>158/04</t>
  </si>
  <si>
    <t>La Casa Nueva de Hilda</t>
  </si>
  <si>
    <t>Silvia Hoyos</t>
  </si>
  <si>
    <t>135/04</t>
  </si>
  <si>
    <t xml:space="preserve">Gringo H.P. </t>
  </si>
  <si>
    <t>P.S Films</t>
  </si>
  <si>
    <t>142/04</t>
  </si>
  <si>
    <t>Ciudad Crónica</t>
  </si>
  <si>
    <t>Claudia Valencia</t>
  </si>
  <si>
    <t>141/04</t>
  </si>
  <si>
    <t>De qué Barrio Llama</t>
  </si>
  <si>
    <t>Diana Marcela Camargo</t>
  </si>
  <si>
    <t>140/04</t>
  </si>
  <si>
    <t>Juan Carlos Vallejo</t>
  </si>
  <si>
    <t>138/04</t>
  </si>
  <si>
    <t>Quince Mil</t>
  </si>
  <si>
    <t>Maria Gamboa</t>
  </si>
  <si>
    <t>136/04</t>
  </si>
  <si>
    <t>Desayuno con el Suicida</t>
  </si>
  <si>
    <t>139/04</t>
  </si>
  <si>
    <t>No pongas tus Puercas Manos Sobre Mi</t>
  </si>
  <si>
    <t>137/04</t>
  </si>
  <si>
    <t>Penélope</t>
  </si>
  <si>
    <t>144/04</t>
  </si>
  <si>
    <t xml:space="preserve">Tocata y Fuga </t>
  </si>
  <si>
    <t>Liliana Rincón</t>
  </si>
  <si>
    <t>145/04</t>
  </si>
  <si>
    <t>Vivienda Multifamiliar</t>
  </si>
  <si>
    <t>143/04</t>
  </si>
  <si>
    <t>Ciudad Pérdida</t>
  </si>
  <si>
    <t>Sergio García</t>
  </si>
  <si>
    <t>146/04</t>
  </si>
  <si>
    <t>Los Tiburones de Malpelo</t>
  </si>
  <si>
    <t>M Films</t>
  </si>
  <si>
    <t>150/04</t>
  </si>
  <si>
    <t>Desde el Mirador</t>
  </si>
  <si>
    <t>154/04</t>
  </si>
  <si>
    <t xml:space="preserve">Martillo </t>
  </si>
  <si>
    <t>Miguel Salazar</t>
  </si>
  <si>
    <t>148/04</t>
  </si>
  <si>
    <t>1000 pesos colombianos</t>
  </si>
  <si>
    <t>153/04</t>
  </si>
  <si>
    <t>y  su Perro que tiene</t>
  </si>
  <si>
    <t>Maria Paulina Ponce de León</t>
  </si>
  <si>
    <t>155/04</t>
  </si>
  <si>
    <t xml:space="preserve">Los Ciclos </t>
  </si>
  <si>
    <t>PatoFeo Films</t>
  </si>
  <si>
    <t>151/04</t>
  </si>
  <si>
    <t xml:space="preserve">Mi Ultimo Aliento </t>
  </si>
  <si>
    <t>147/04</t>
  </si>
  <si>
    <t xml:space="preserve">Noche de Concierto </t>
  </si>
  <si>
    <t>152/04</t>
  </si>
  <si>
    <t>149/04</t>
  </si>
  <si>
    <t xml:space="preserve">Ositos Perezositos en Peligro </t>
  </si>
  <si>
    <t>Fernando Alfonso Riaño Larotta</t>
  </si>
  <si>
    <t>044/04</t>
  </si>
  <si>
    <t>El Rey</t>
  </si>
  <si>
    <t>045/04</t>
  </si>
  <si>
    <t>046/04</t>
  </si>
  <si>
    <t>La Sombra del Caminante</t>
  </si>
  <si>
    <t>Ciro Guerra</t>
  </si>
  <si>
    <t>047/04</t>
  </si>
  <si>
    <t>Sin Amparo</t>
  </si>
  <si>
    <t>048/04</t>
  </si>
  <si>
    <t>Malamor</t>
  </si>
  <si>
    <t>Participación Internacional</t>
  </si>
  <si>
    <t>072/04</t>
  </si>
  <si>
    <t>073/04</t>
  </si>
  <si>
    <t>077/04</t>
  </si>
  <si>
    <t xml:space="preserve">Sumas y Restas - San Sebastián </t>
  </si>
  <si>
    <t>Gaviria</t>
  </si>
  <si>
    <t>121/04</t>
  </si>
  <si>
    <t>Sin Amparo - La Habana</t>
  </si>
  <si>
    <t>El Rey - La Habana</t>
  </si>
  <si>
    <t>105/04</t>
  </si>
  <si>
    <t>Milena - Huelva</t>
  </si>
  <si>
    <t>169/04</t>
  </si>
  <si>
    <t xml:space="preserve">Perro Come Perro - Huelva </t>
  </si>
  <si>
    <t>PatoFeo</t>
  </si>
  <si>
    <t>104/04</t>
  </si>
  <si>
    <t xml:space="preserve">Salwa La Turca - Huelva </t>
  </si>
  <si>
    <t>Sara Maria Harb Sard</t>
  </si>
  <si>
    <t>080/04</t>
  </si>
  <si>
    <t>081/04</t>
  </si>
  <si>
    <t>Cine Club Borges</t>
  </si>
  <si>
    <t>133/04</t>
  </si>
  <si>
    <t>131/04</t>
  </si>
  <si>
    <t>126/04</t>
  </si>
  <si>
    <t>130/04</t>
  </si>
  <si>
    <t>132/04</t>
  </si>
  <si>
    <t>Escuela de Cine Universidad Nacional</t>
  </si>
  <si>
    <t>134/04</t>
  </si>
  <si>
    <t>129/04</t>
  </si>
  <si>
    <t>123/04</t>
  </si>
  <si>
    <t>125/04</t>
  </si>
  <si>
    <t>Museo de Arte Moderno de Bogotá</t>
  </si>
  <si>
    <t>124/04</t>
  </si>
  <si>
    <t>Instituto Distrital de Cultura y Turismo</t>
  </si>
  <si>
    <t>127/04</t>
  </si>
  <si>
    <t>Fundación Cinemateca del Caribe</t>
  </si>
  <si>
    <t>128/04</t>
  </si>
  <si>
    <t>Gonzalo Mejía Marín</t>
  </si>
  <si>
    <t>CONVOCATORIA 2004</t>
  </si>
  <si>
    <t>Distribución</t>
  </si>
  <si>
    <t>040/05</t>
  </si>
  <si>
    <t>Acceso a Mercados al festival de Cannes 2005</t>
  </si>
  <si>
    <t>Participación en Talleres de Formación</t>
  </si>
  <si>
    <t>024/05</t>
  </si>
  <si>
    <t>Berlinale Talent Campus</t>
  </si>
  <si>
    <t xml:space="preserve">Rubén Arturo Cabanzo  </t>
  </si>
  <si>
    <t>025/05</t>
  </si>
  <si>
    <t>Un Funeral para los Vivos</t>
  </si>
  <si>
    <t>Manuel Arias Casas</t>
  </si>
  <si>
    <t>026/05</t>
  </si>
  <si>
    <t>029/05</t>
  </si>
  <si>
    <t>Buenos Aires Talent Campus</t>
  </si>
  <si>
    <t>Alejandro Prieto Prieto</t>
  </si>
  <si>
    <t>030/05</t>
  </si>
  <si>
    <t>Talent Campus Argentina</t>
  </si>
  <si>
    <t>Carlos Felipe Montoya</t>
  </si>
  <si>
    <t>031/05</t>
  </si>
  <si>
    <t>038/05</t>
  </si>
  <si>
    <t>039/05</t>
  </si>
  <si>
    <t>194/05</t>
  </si>
  <si>
    <t>196/05</t>
  </si>
  <si>
    <t>198/05</t>
  </si>
  <si>
    <t>200/05</t>
  </si>
  <si>
    <t>202/05</t>
  </si>
  <si>
    <t>204/05</t>
  </si>
  <si>
    <t>206/05</t>
  </si>
  <si>
    <t>208/05</t>
  </si>
  <si>
    <t>Talleres de Formación</t>
  </si>
  <si>
    <t>009/06</t>
  </si>
  <si>
    <t>Curso de escritura de guión</t>
  </si>
  <si>
    <t>011/06</t>
  </si>
  <si>
    <t>012/06</t>
  </si>
  <si>
    <t>008/06</t>
  </si>
  <si>
    <t>017/06</t>
  </si>
  <si>
    <t>013/06</t>
  </si>
  <si>
    <t>021/06</t>
  </si>
  <si>
    <t>230/06</t>
  </si>
  <si>
    <t>CONVOCATORIA</t>
  </si>
  <si>
    <t>ESTÍMULOS POR CONCURSO</t>
  </si>
  <si>
    <t>ESTÍMULOS AUTOMÁTICOS</t>
  </si>
  <si>
    <t>Tucán Producciones</t>
  </si>
  <si>
    <t>Fondo Mixto de Prom. De la Cultura y las Artes de Bolívar</t>
  </si>
  <si>
    <t>Fundación Imagen</t>
  </si>
  <si>
    <t>Carlos Fernández de Soto</t>
  </si>
  <si>
    <t>TOTALES DE ESTÍMULOS POR CONCURSO</t>
  </si>
  <si>
    <t>La Sombra del Caminante - San Sebastián</t>
  </si>
  <si>
    <t>María Llena Eres de Gracia - San Sebastián</t>
  </si>
  <si>
    <t>Álvaro Enrique Bautista</t>
  </si>
  <si>
    <t>Iván Zuluaga Gómez</t>
  </si>
  <si>
    <t>TOTALES DE ESTÍMULOS AUTOMÁTICOS</t>
  </si>
  <si>
    <t>El Undécimo Mandamiento</t>
  </si>
  <si>
    <t>La Ducha Fría</t>
  </si>
  <si>
    <t>Maria Ángela Sánchez</t>
  </si>
  <si>
    <t>La Historia del Baúl Rosado</t>
  </si>
  <si>
    <t>Los Huéspedes de la Guerra</t>
  </si>
  <si>
    <t>Priscila Padilla Farfán</t>
  </si>
  <si>
    <t>Martha Rodríguez</t>
  </si>
  <si>
    <t>Luís Alfonso Ospina</t>
  </si>
  <si>
    <t>Alexander González</t>
  </si>
  <si>
    <t>Bogotá Sinfonía de Una Ciudad</t>
  </si>
  <si>
    <t>Pablo Eliécer Robayo</t>
  </si>
  <si>
    <t>Daniel Rodríguez</t>
  </si>
  <si>
    <t>Cámara de Comercio de Pereira</t>
  </si>
  <si>
    <t>Corporación Museo de Arte de Medellín</t>
  </si>
  <si>
    <t>Libia Stella Gómez</t>
  </si>
  <si>
    <t>Andrés Baiz</t>
  </si>
  <si>
    <t>El naufragio de América</t>
  </si>
  <si>
    <t>Pablo Mora Calderón</t>
  </si>
  <si>
    <t>Luís Alfredo Sánchez</t>
  </si>
  <si>
    <t>Juan Andrés Arango</t>
  </si>
  <si>
    <t>Jairo Florián</t>
  </si>
  <si>
    <t>Andrés Barrientos</t>
  </si>
  <si>
    <t>Raúl Fernando Hernández Sánchez</t>
  </si>
  <si>
    <t>El padre Manuel-La pasión de Gabriel</t>
  </si>
  <si>
    <t>Luís Alberto Restrepo</t>
  </si>
  <si>
    <t xml:space="preserve">Lola Amapola Producciones EU. </t>
  </si>
  <si>
    <t>Al Ángel del acordeón</t>
  </si>
  <si>
    <t>CMO Producciones S.A..</t>
  </si>
  <si>
    <t>EGM Producciones Ltda.</t>
  </si>
  <si>
    <t>Héctor Acebes</t>
  </si>
  <si>
    <t>En busca del río</t>
  </si>
  <si>
    <t>Fundación Imagen Latina</t>
  </si>
  <si>
    <t>Felis Films Ltda.</t>
  </si>
  <si>
    <t>Julio Hernán Contreras</t>
  </si>
  <si>
    <t>No todos los ríos van al mar</t>
  </si>
  <si>
    <t>Jorge Andrés Botero</t>
  </si>
  <si>
    <t>Tríptico</t>
  </si>
  <si>
    <t>Sarah Calderón</t>
  </si>
  <si>
    <t>Taiwán</t>
  </si>
  <si>
    <t>Cinema Films S.A.</t>
  </si>
  <si>
    <t>Fundación Cultural la Tuatara</t>
  </si>
  <si>
    <t>Formación de públicos en Moravia</t>
  </si>
  <si>
    <t>Dulce Compañía Films Ltda.</t>
  </si>
  <si>
    <t>Dago García Producciones Ltda.</t>
  </si>
  <si>
    <t xml:space="preserve">Participación en Festivales Regionales Especializados </t>
  </si>
  <si>
    <t>Maria Carolina rueda</t>
  </si>
  <si>
    <t>Frank Benítez Peña</t>
  </si>
  <si>
    <t xml:space="preserve">Luís Felipe Cardona del Real </t>
  </si>
  <si>
    <t>Jorge Alejandro García González</t>
  </si>
  <si>
    <t>Iván Arturo Almanza Lamo</t>
  </si>
  <si>
    <t>Elba Mercedes Rodríguez de Mc</t>
  </si>
  <si>
    <t>No. Proyectos Premiados</t>
  </si>
  <si>
    <t>Monto</t>
  </si>
  <si>
    <t>ESTÍMULOS A LA PRODUCCIÓN</t>
  </si>
  <si>
    <t>Formación de públicos</t>
  </si>
  <si>
    <t>Participación de proyectos en eventos y festivales internacionales</t>
  </si>
  <si>
    <t>Participación de proyectos de largometrajes en encuentros</t>
  </si>
  <si>
    <t>Participación en talleres internacionales de Formación</t>
  </si>
  <si>
    <t>TOTAL ESTÍMULOS</t>
  </si>
  <si>
    <t>AÑO 2004</t>
  </si>
  <si>
    <t>AÑO 2005</t>
  </si>
  <si>
    <t>AÑO 2006</t>
  </si>
  <si>
    <t>016/07</t>
  </si>
  <si>
    <t>Defectuoso</t>
  </si>
  <si>
    <t>Sirec</t>
  </si>
  <si>
    <t>OTROS PROYECTOS</t>
  </si>
  <si>
    <t>Fundación Patrimonio Fílmico</t>
  </si>
  <si>
    <t>Proyecto de exhibición audiovisual alternativa en Medellín</t>
  </si>
  <si>
    <t>Cine al Patio</t>
  </si>
  <si>
    <t>Movimientos de Renovación en el Cine</t>
  </si>
  <si>
    <t>Cine Club al aire libre estación San Antonio</t>
  </si>
  <si>
    <t>Departamento de cine Museo de Arte Moderno de Bogotá</t>
  </si>
  <si>
    <t>Fortalecer en Mompox y municipios de la depresión monposina bolivarense</t>
  </si>
  <si>
    <t>Formación de públicos de cine en el departamento del Cauca</t>
  </si>
  <si>
    <t>Cinestudio-Incubadora para la formación de públicos</t>
  </si>
  <si>
    <t>Los anormales</t>
  </si>
  <si>
    <t>Espacio para encontrarte</t>
  </si>
  <si>
    <t>VIII salón internacional del autor audiovisual creando cine en la era digital</t>
  </si>
  <si>
    <t>Lo mas importante</t>
  </si>
  <si>
    <t>En legitima defensa</t>
  </si>
  <si>
    <t>Pago por ver</t>
  </si>
  <si>
    <t>Liseth Paola Sayago Cortes</t>
  </si>
  <si>
    <t>Colombianos Un Acto de Fe</t>
  </si>
  <si>
    <t>La Verdad no es Eterna-Paraíso</t>
  </si>
  <si>
    <t xml:space="preserve">Leída </t>
  </si>
  <si>
    <t>Cine en cámara:Analisis del cine contemporáneo</t>
  </si>
  <si>
    <t>El MAMM un material educativo y cultural - Área audiovisual: Cine y video</t>
  </si>
  <si>
    <t xml:space="preserve">Juan Sebastián Díaz </t>
  </si>
  <si>
    <t>Formación de públicos en cine independiente</t>
  </si>
  <si>
    <t>Corporación cinefilia 2020</t>
  </si>
  <si>
    <t>Asociación Jóvenes Leteo</t>
  </si>
  <si>
    <t>Estudio de públicos y salas en el eje cafetero</t>
  </si>
  <si>
    <t>Homenaje visual al Quindío</t>
  </si>
  <si>
    <t>Creadores de la imagen en Latinoamérica Contemporánea</t>
  </si>
  <si>
    <t>Chistian Darío Perdigón</t>
  </si>
  <si>
    <t>Fassbinder 25 años después</t>
  </si>
  <si>
    <t>Valle de Película</t>
  </si>
  <si>
    <t>Fundación Lugar a Dudas</t>
  </si>
  <si>
    <t>Gonzalo Mejia Marín</t>
  </si>
  <si>
    <t>Cine bajo las estrellas en Barranquilla, el Atlántico y el Caribe</t>
  </si>
  <si>
    <t>Océano films</t>
  </si>
  <si>
    <t>Dago García Producciones</t>
  </si>
  <si>
    <t>El trato - Chicago latino film festival</t>
  </si>
  <si>
    <t>Mi abuelo, mi papa y yo - Chicago latino film festival</t>
  </si>
  <si>
    <t>Hartos evos aquí hay-Sao Paulo international film festival</t>
  </si>
  <si>
    <t>Medio de Contención - Manuel</t>
  </si>
  <si>
    <t>El mágico-Sao Paulo internacional film festival</t>
  </si>
  <si>
    <t>Camilo Martín</t>
  </si>
  <si>
    <t>Álvaro Bautista</t>
  </si>
  <si>
    <t>Premios Cinematográficos</t>
  </si>
  <si>
    <t>La maldición del Ximux - Guadalajara</t>
  </si>
  <si>
    <t>Jorge Aragón</t>
  </si>
  <si>
    <t>Diego Fernando Ramírez</t>
  </si>
  <si>
    <t>Apocalipsur - Mercado del film festival de Cannes</t>
  </si>
  <si>
    <t>Las flores-Festival Huelva</t>
  </si>
  <si>
    <t xml:space="preserve">José Rafael Pérez </t>
  </si>
  <si>
    <t xml:space="preserve">Cadáveres exquisitos-Foro Iberoamericano </t>
  </si>
  <si>
    <t>Cadáveres exquisitos-Enifilm Bruselas 2006</t>
  </si>
  <si>
    <t>El arriero-Foro iberoamericano de coproducción audiovisual</t>
  </si>
  <si>
    <t>Fundación Lumiere</t>
  </si>
  <si>
    <t>Marlon Uberni Vásquez</t>
  </si>
  <si>
    <t>Diego Mauricio Álvarez</t>
  </si>
  <si>
    <t>Maria Catalina Rodríguez</t>
  </si>
  <si>
    <t>Andrea Feuillet Rodríguez</t>
  </si>
  <si>
    <t>Maria Antonia Vélez Serna</t>
  </si>
  <si>
    <t>Curso de escritura de guiones de la unión latina</t>
  </si>
  <si>
    <t>Unión latina</t>
  </si>
  <si>
    <t>Claudia Rodríguez</t>
  </si>
  <si>
    <t>Lotería de Medellín</t>
  </si>
  <si>
    <t>Mario Garzón</t>
  </si>
  <si>
    <t>Fernando Vélez</t>
  </si>
  <si>
    <t>Liliana García</t>
  </si>
  <si>
    <t>La sociedad del semáforo</t>
  </si>
  <si>
    <t>Rubén Mendoza</t>
  </si>
  <si>
    <t>Héctor Marín</t>
  </si>
  <si>
    <t>El patrón</t>
  </si>
  <si>
    <t>La pasión de Gabriel</t>
  </si>
  <si>
    <t>Paraíso Travel</t>
  </si>
  <si>
    <t>Paraíso Pictures</t>
  </si>
  <si>
    <t>Ricardo Gabrielli Ramírez</t>
  </si>
  <si>
    <t>Fernando Ramírez</t>
  </si>
  <si>
    <t>La historia secreta de  Néstor Núñez</t>
  </si>
  <si>
    <t>CONVOCATORIA 2010</t>
  </si>
  <si>
    <t>284/10</t>
  </si>
  <si>
    <t>Lo Azul del cielo</t>
  </si>
  <si>
    <t>Producciones del Cielo S.A.</t>
  </si>
  <si>
    <t>285/10</t>
  </si>
  <si>
    <t>Poker</t>
  </si>
  <si>
    <t>Mad Love Film Factory</t>
  </si>
  <si>
    <t>286/10</t>
  </si>
  <si>
    <t>Falso Positivo</t>
  </si>
  <si>
    <t>Ocho y medios comunicaciones</t>
  </si>
  <si>
    <t>267/10</t>
  </si>
  <si>
    <t>El Charco Azul</t>
  </si>
  <si>
    <t>Irene Lema Dimate</t>
  </si>
  <si>
    <t>268/10</t>
  </si>
  <si>
    <t>Alvaro Raynier Buitrago</t>
  </si>
  <si>
    <t>269/10</t>
  </si>
  <si>
    <t>Estar vivo no es la vida</t>
  </si>
  <si>
    <t>Marìa Milena Zuluaga</t>
  </si>
  <si>
    <t>270/10</t>
  </si>
  <si>
    <t>Otrabanda</t>
  </si>
  <si>
    <t>Santiago Herrera Gómez</t>
  </si>
  <si>
    <t>271/10</t>
  </si>
  <si>
    <t>Los retratos</t>
  </si>
  <si>
    <t>Ivàn David Gaona</t>
  </si>
  <si>
    <t>272/10</t>
  </si>
  <si>
    <t>384 instantaneas</t>
  </si>
  <si>
    <t>Mauricio Prieto Muriel</t>
  </si>
  <si>
    <t>273/10</t>
  </si>
  <si>
    <t>Esa única mujer</t>
  </si>
  <si>
    <t>Victoria Eugenia Idrobo</t>
  </si>
  <si>
    <t>274/10</t>
  </si>
  <si>
    <t>Salomé</t>
  </si>
  <si>
    <t>Pamela Toro Moreno</t>
  </si>
  <si>
    <t>275/10</t>
  </si>
  <si>
    <t>Las flores</t>
  </si>
  <si>
    <t>276/10</t>
  </si>
  <si>
    <t>Indio quién…indio yo?</t>
  </si>
  <si>
    <t>Erika Flor Guevara</t>
  </si>
  <si>
    <t>277/10</t>
  </si>
  <si>
    <t>Rumor de Mar</t>
  </si>
  <si>
    <t>Carlos Alberto Pontón</t>
  </si>
  <si>
    <t>278/10</t>
  </si>
  <si>
    <t>Oro Pacìfico</t>
  </si>
  <si>
    <t>Angela Marìa Osorio</t>
  </si>
  <si>
    <t>279/10</t>
  </si>
  <si>
    <t>El saco 1948</t>
  </si>
  <si>
    <t>280/10</t>
  </si>
  <si>
    <t>Máquinasde añoranzas</t>
  </si>
  <si>
    <t>Adriana Copete Trujillo</t>
  </si>
  <si>
    <t>281/10</t>
  </si>
  <si>
    <t>Origem</t>
  </si>
  <si>
    <t>Margarita Andrea Solarte</t>
  </si>
  <si>
    <t>282/10</t>
  </si>
  <si>
    <t>Conejos y màquinas</t>
  </si>
  <si>
    <t>283/10</t>
  </si>
  <si>
    <t>Mi abuela</t>
  </si>
  <si>
    <t>Carlos Eduardo Smith</t>
  </si>
  <si>
    <t>252/10</t>
  </si>
  <si>
    <t>Garcìa</t>
  </si>
  <si>
    <t>Rhayuela Cine S.A:</t>
  </si>
  <si>
    <t>253/10</t>
  </si>
  <si>
    <t>La sociedad del semàforo</t>
  </si>
  <si>
    <t>294/10</t>
  </si>
  <si>
    <t>301/10</t>
  </si>
  <si>
    <t>El Bus Producciones S.A.</t>
  </si>
  <si>
    <t>302/10</t>
  </si>
  <si>
    <t>Yagé Producciones Colombia</t>
  </si>
  <si>
    <t>303/10</t>
  </si>
  <si>
    <t>Pablo González Rodriguez</t>
  </si>
  <si>
    <t>256/10</t>
  </si>
  <si>
    <t>295/10</t>
  </si>
  <si>
    <t>64 A Films S.A.S.</t>
  </si>
  <si>
    <t>299/10</t>
  </si>
  <si>
    <t>300/10</t>
  </si>
  <si>
    <t>304/10</t>
  </si>
  <si>
    <t>Ana Sofia Osorio</t>
  </si>
  <si>
    <t>261/10</t>
  </si>
  <si>
    <t>Hugo Alejandro Rey</t>
  </si>
  <si>
    <t>296/10</t>
  </si>
  <si>
    <t>Encuentro Int. De Escuelas de Cine</t>
  </si>
  <si>
    <t>Gabriel Enrique Vargas</t>
  </si>
  <si>
    <t>297/10</t>
  </si>
  <si>
    <t xml:space="preserve">Juan David Soto </t>
  </si>
  <si>
    <t>265/10</t>
  </si>
  <si>
    <t>298/10</t>
  </si>
  <si>
    <t>190/10</t>
  </si>
  <si>
    <t>FIDUCIARIA BOGOTÁ S.A.- Proyecto Praci</t>
  </si>
  <si>
    <t>Rhayuela Cine S.A.</t>
  </si>
  <si>
    <t>Monte Adentro</t>
  </si>
  <si>
    <t>Nicolás Macario Alonso</t>
  </si>
  <si>
    <t>Carcelería y Turismo</t>
  </si>
  <si>
    <t>Carolina Calle Vallejo</t>
  </si>
  <si>
    <t>La Gran Aventura</t>
  </si>
  <si>
    <t>Juan Mauricio Piñeros</t>
  </si>
  <si>
    <t>Los ríos andan murmurando</t>
  </si>
  <si>
    <t>Lorna Carolina Ramírez</t>
  </si>
  <si>
    <t>Fantasmagorias</t>
  </si>
  <si>
    <t>Christian Andrés Bitar</t>
  </si>
  <si>
    <t>Sastre</t>
  </si>
  <si>
    <t>César Andrés Heredia</t>
  </si>
  <si>
    <t>Doble</t>
  </si>
  <si>
    <t>Felipe Martinez Amador</t>
  </si>
  <si>
    <t>Luca vuelve a casa</t>
  </si>
  <si>
    <t>Temporada de langostas</t>
  </si>
  <si>
    <t>Marcelo Ricardi Doria</t>
  </si>
  <si>
    <t>Pacto</t>
  </si>
  <si>
    <t>Pedro Miguel Rozo</t>
  </si>
  <si>
    <t>Rio Seco</t>
  </si>
  <si>
    <t>Magnolia Esther López</t>
  </si>
  <si>
    <t>Los Hongos</t>
  </si>
  <si>
    <t>Oscar Humberto Ruiz</t>
  </si>
  <si>
    <t>Quietud</t>
  </si>
  <si>
    <t>Marlon Fidel Carrero</t>
  </si>
  <si>
    <t>El Chupacobres</t>
  </si>
  <si>
    <t>Alberto Rafael Loaiza</t>
  </si>
  <si>
    <t>Vola</t>
  </si>
  <si>
    <t>Juan Felipe Rayo</t>
  </si>
  <si>
    <t>El silencio del Rio</t>
  </si>
  <si>
    <t>Carlos Roberto Tribiño</t>
  </si>
  <si>
    <t>Hombre quieto, mujer llorosa</t>
  </si>
  <si>
    <t>Victor Martín Mejía</t>
  </si>
  <si>
    <t>329/10</t>
  </si>
  <si>
    <t>330/10</t>
  </si>
  <si>
    <t>331/10</t>
  </si>
  <si>
    <t>332/10</t>
  </si>
  <si>
    <t>333/10</t>
  </si>
  <si>
    <t>334/10</t>
  </si>
  <si>
    <t>335/10</t>
  </si>
  <si>
    <t>336/10</t>
  </si>
  <si>
    <t>337/10</t>
  </si>
  <si>
    <t>338/10</t>
  </si>
  <si>
    <t>339/10</t>
  </si>
  <si>
    <t>340/10</t>
  </si>
  <si>
    <t>341/10</t>
  </si>
  <si>
    <t>342/10</t>
  </si>
  <si>
    <t>343/10</t>
  </si>
  <si>
    <t>344/10</t>
  </si>
  <si>
    <t>345/10</t>
  </si>
  <si>
    <t>346/10</t>
  </si>
  <si>
    <t>362/10</t>
  </si>
  <si>
    <t>La Olla</t>
  </si>
  <si>
    <t>363/10</t>
  </si>
  <si>
    <t>Paralelo Producciones Ltda.</t>
  </si>
  <si>
    <t>364/10</t>
  </si>
  <si>
    <t>La Lectora</t>
  </si>
  <si>
    <t>365/10</t>
  </si>
  <si>
    <t>Anina</t>
  </si>
  <si>
    <t>Antorcha Films S.A.S.</t>
  </si>
  <si>
    <t>367/10</t>
  </si>
  <si>
    <t>Cabecita negra Producciones Ltda.</t>
  </si>
  <si>
    <t>370/10</t>
  </si>
  <si>
    <t>371/10</t>
  </si>
  <si>
    <t>Sofia y El Terco</t>
  </si>
  <si>
    <t>372/10</t>
  </si>
  <si>
    <t xml:space="preserve">Roa </t>
  </si>
  <si>
    <t>Roa 1948 Producciones Ltda.</t>
  </si>
  <si>
    <t>373/10</t>
  </si>
  <si>
    <t>La Escribana de Urabá</t>
  </si>
  <si>
    <t>374/10</t>
  </si>
  <si>
    <t>368/10</t>
  </si>
  <si>
    <t>Sin Palabras</t>
  </si>
  <si>
    <t>Proyección Films Ltda.</t>
  </si>
  <si>
    <t>369/10</t>
  </si>
  <si>
    <t>Kymera Producciones E.U</t>
  </si>
  <si>
    <t>391/10</t>
  </si>
  <si>
    <t>Diplomado en producción y gestión de proyectos</t>
  </si>
  <si>
    <t>Universidad Autónoma de Bucaramanga</t>
  </si>
  <si>
    <t>392/10</t>
  </si>
  <si>
    <t>Diplomado en documental de creación</t>
  </si>
  <si>
    <t>393/10</t>
  </si>
  <si>
    <t>Diplomado en diseño y creación</t>
  </si>
  <si>
    <t>394/10</t>
  </si>
  <si>
    <t>Diplomado en cinematográfia HD</t>
  </si>
  <si>
    <t>396/10</t>
  </si>
  <si>
    <t>Diplomado en escritura audiovisual</t>
  </si>
  <si>
    <t>397/10</t>
  </si>
  <si>
    <t>Diplomado en construcción del documental</t>
  </si>
  <si>
    <t>Universidad Santiago de Cali</t>
  </si>
  <si>
    <t>399/10</t>
  </si>
  <si>
    <t>Mercadeo de productos cinematográficos</t>
  </si>
  <si>
    <t>Corporación Minuto de Dios</t>
  </si>
  <si>
    <t>400/10</t>
  </si>
  <si>
    <t>Realización documental para TV</t>
  </si>
  <si>
    <t>328/10</t>
  </si>
  <si>
    <t>Producciones Rabia</t>
  </si>
  <si>
    <t>381/10</t>
  </si>
  <si>
    <t>El Paseo</t>
  </si>
  <si>
    <t>La Plata Blanca</t>
  </si>
  <si>
    <t>319/10</t>
  </si>
  <si>
    <t>Por que llora si ya reí?</t>
  </si>
  <si>
    <t>Lamaraca Producciones Ltda.</t>
  </si>
  <si>
    <t>325/10</t>
  </si>
  <si>
    <t>357/10</t>
  </si>
  <si>
    <t>Medio de Contención Producciones</t>
  </si>
  <si>
    <t>Memoria de un grito pausado</t>
  </si>
  <si>
    <t>Isis</t>
  </si>
  <si>
    <t>316/10</t>
  </si>
  <si>
    <t>317/10</t>
  </si>
  <si>
    <t>La Casa</t>
  </si>
  <si>
    <t>Ramiro Antonio Ferro</t>
  </si>
  <si>
    <t>326/10</t>
  </si>
  <si>
    <t>El duelo de las luciernagas</t>
  </si>
  <si>
    <t>355/10</t>
  </si>
  <si>
    <t>Víctor Martín Mejia</t>
  </si>
  <si>
    <t>354/10</t>
  </si>
  <si>
    <t>El Gran viaje del Acordeón</t>
  </si>
  <si>
    <t>358/10</t>
  </si>
  <si>
    <t>359/10</t>
  </si>
  <si>
    <t>Los Funerales</t>
  </si>
  <si>
    <t>360/10</t>
  </si>
  <si>
    <t>Violencia</t>
  </si>
  <si>
    <t>375/10</t>
  </si>
  <si>
    <t>Fantasy Live</t>
  </si>
  <si>
    <t>376/10</t>
  </si>
  <si>
    <t>308/10</t>
  </si>
  <si>
    <t>Asistencia al Morelia LAB</t>
  </si>
  <si>
    <t>318/10</t>
  </si>
  <si>
    <t>Viaje a Tombuctú</t>
  </si>
  <si>
    <t>María Cecilia Bohenheim</t>
  </si>
  <si>
    <t>350/10</t>
  </si>
  <si>
    <t>Arijuna</t>
  </si>
  <si>
    <t>Jorg Erich Hiller</t>
  </si>
  <si>
    <t>351/10</t>
  </si>
  <si>
    <t>Diplomado Iberoamericano de Cine</t>
  </si>
  <si>
    <t>Andrea Feuillet</t>
  </si>
  <si>
    <t>352/10</t>
  </si>
  <si>
    <t>Estudio de Cine de Canarias</t>
  </si>
  <si>
    <t>Adriana Marcela Rojas</t>
  </si>
  <si>
    <t>379/10</t>
  </si>
  <si>
    <t>Iberoamercan Film Borders</t>
  </si>
  <si>
    <t>382/10</t>
  </si>
  <si>
    <t>La Tierra y la sombra</t>
  </si>
  <si>
    <t>Paola Andrea Pérez</t>
  </si>
  <si>
    <t>383/10</t>
  </si>
  <si>
    <t>Gustavo Adolfo Pazmin</t>
  </si>
  <si>
    <t>384/10</t>
  </si>
  <si>
    <t>La muerte de un presidente</t>
  </si>
  <si>
    <t>Gabriel Sánchez</t>
  </si>
  <si>
    <t>385/10</t>
  </si>
  <si>
    <t>El vehículo de los sueños</t>
  </si>
  <si>
    <t>Angela Lorena Daza</t>
  </si>
  <si>
    <t>389/10</t>
  </si>
  <si>
    <t>327/10</t>
  </si>
  <si>
    <t>353/10</t>
  </si>
  <si>
    <t>García</t>
  </si>
  <si>
    <t>380/10</t>
  </si>
  <si>
    <t>386/10</t>
  </si>
  <si>
    <t>387/10</t>
  </si>
  <si>
    <t>390/10</t>
  </si>
  <si>
    <t>Búnker</t>
  </si>
  <si>
    <t>Ararauna</t>
  </si>
  <si>
    <t>AÑO 2011</t>
  </si>
  <si>
    <t>CONVOCATORIA 2011</t>
  </si>
  <si>
    <t>023/11</t>
  </si>
  <si>
    <t>El Jefe</t>
  </si>
  <si>
    <t>Babilla Cine Ltda.</t>
  </si>
  <si>
    <t>061/11</t>
  </si>
  <si>
    <t>Caja Negra Producciones Ltda.</t>
  </si>
  <si>
    <t>087/11</t>
  </si>
  <si>
    <t>Los Colores de la Montaña</t>
  </si>
  <si>
    <t>119/11</t>
  </si>
  <si>
    <t>Lecciones para un beso</t>
  </si>
  <si>
    <t>Talleres Uchawi Ltda.</t>
  </si>
  <si>
    <t>173/11</t>
  </si>
  <si>
    <t>Locos</t>
  </si>
  <si>
    <t>192/11</t>
  </si>
  <si>
    <t>Lulo Films Ltda.</t>
  </si>
  <si>
    <t>225/11</t>
  </si>
  <si>
    <t>La Vida era en Serio</t>
  </si>
  <si>
    <t>Centauro Cinemaestro S.A.</t>
  </si>
  <si>
    <t>226/11</t>
  </si>
  <si>
    <t>EFE-X S.A.</t>
  </si>
  <si>
    <t>233/11</t>
  </si>
  <si>
    <t>Con Amor y Sin Amor</t>
  </si>
  <si>
    <t>Caysa Produccioones Ltda.</t>
  </si>
  <si>
    <t>241/11</t>
  </si>
  <si>
    <t>Saluda a diablo de mi parte</t>
  </si>
  <si>
    <t>Sanantero Films S.A.S.</t>
  </si>
  <si>
    <t>024/11</t>
  </si>
  <si>
    <t>Todos tus Muertos</t>
  </si>
  <si>
    <t>64 A Films</t>
  </si>
  <si>
    <t>025/11</t>
  </si>
  <si>
    <t>047/11</t>
  </si>
  <si>
    <t>056/11</t>
  </si>
  <si>
    <t>Palabras Mayores</t>
  </si>
  <si>
    <t>057/11</t>
  </si>
  <si>
    <t>089/11</t>
  </si>
  <si>
    <t>090/11</t>
  </si>
  <si>
    <t>Apaporis</t>
  </si>
  <si>
    <t>092/11</t>
  </si>
  <si>
    <t>093/11</t>
  </si>
  <si>
    <t>Mamá Chocó</t>
  </si>
  <si>
    <t>095/11</t>
  </si>
  <si>
    <t>110/11</t>
  </si>
  <si>
    <t>Tueretero</t>
  </si>
  <si>
    <t xml:space="preserve">Camila Marcela Rodríguez </t>
  </si>
  <si>
    <t>Jorge Arturo Rodríguez</t>
  </si>
  <si>
    <t>No Franja S.A.S.</t>
  </si>
  <si>
    <t>021/11</t>
  </si>
  <si>
    <t>Tierra en la lengua</t>
  </si>
  <si>
    <t>032/11</t>
  </si>
  <si>
    <t>044/11</t>
  </si>
  <si>
    <t>062/11</t>
  </si>
  <si>
    <t>067/11</t>
  </si>
  <si>
    <t>Victor Martín Mejía Rugeles</t>
  </si>
  <si>
    <t>074/11</t>
  </si>
  <si>
    <t>Río Seco</t>
  </si>
  <si>
    <t>La Patota Films S.A.S.</t>
  </si>
  <si>
    <t>078/11</t>
  </si>
  <si>
    <t>Adriana Patricia Agudelo</t>
  </si>
  <si>
    <t>081/11</t>
  </si>
  <si>
    <t>María</t>
  </si>
  <si>
    <t>082/11</t>
  </si>
  <si>
    <t>Perros</t>
  </si>
  <si>
    <t>Harold Trompetero Producciones Ltda.</t>
  </si>
  <si>
    <t>085/11</t>
  </si>
  <si>
    <t>180 segundos</t>
  </si>
  <si>
    <t>088/11</t>
  </si>
  <si>
    <t>Matías el titiritero</t>
  </si>
  <si>
    <t>Laura Elena Silva Roldán</t>
  </si>
  <si>
    <t>094/11</t>
  </si>
  <si>
    <t>La Sargento Matacho</t>
  </si>
  <si>
    <t>096/11</t>
  </si>
  <si>
    <t>097/11</t>
  </si>
  <si>
    <t>Yes Way José</t>
  </si>
  <si>
    <t>Vlamyr Viscaya Sánchez</t>
  </si>
  <si>
    <t>100/11</t>
  </si>
  <si>
    <t>101/11</t>
  </si>
  <si>
    <t>Nieve en la Habana</t>
  </si>
  <si>
    <t>Ramón Augusto Jimeno Santoyo</t>
  </si>
  <si>
    <t>106/11</t>
  </si>
  <si>
    <t>Clestinyre un gran día</t>
  </si>
  <si>
    <t>107/11</t>
  </si>
  <si>
    <t>Alba de un recuerdo</t>
  </si>
  <si>
    <t>108/11</t>
  </si>
  <si>
    <t>109/11</t>
  </si>
  <si>
    <t>Pablos Hippos</t>
  </si>
  <si>
    <t>111/11</t>
  </si>
  <si>
    <t>117/11</t>
  </si>
  <si>
    <t>En la lucha Films</t>
  </si>
  <si>
    <t>Ricardo Restrepo Hernández</t>
  </si>
  <si>
    <t>Marímbula</t>
  </si>
  <si>
    <t>Oro Pacífico</t>
  </si>
  <si>
    <t>Jorge Sanjínes</t>
  </si>
  <si>
    <t>Mayi Lucia Tejada</t>
  </si>
  <si>
    <t>Diana Patricia Cuellar</t>
  </si>
  <si>
    <t>Looking For</t>
  </si>
  <si>
    <t>Chocó</t>
  </si>
  <si>
    <t>Diego León Guerra Utria</t>
  </si>
  <si>
    <t>046/11</t>
  </si>
  <si>
    <t>060/11</t>
  </si>
  <si>
    <t>Produces Network - Cannes</t>
  </si>
  <si>
    <t>64 A FILms S.A.S.</t>
  </si>
  <si>
    <t>La Sociedad del semáforo</t>
  </si>
  <si>
    <t>Diafragma Fábrica de Películas</t>
  </si>
  <si>
    <t>MadLove Film Factory</t>
  </si>
  <si>
    <t>Escribana de Uraba y Anina</t>
  </si>
  <si>
    <t>022/11</t>
  </si>
  <si>
    <t>033/11</t>
  </si>
  <si>
    <t>Laboratorio para profesionales de Cine - México</t>
  </si>
  <si>
    <t>José David Torres</t>
  </si>
  <si>
    <t>041/11</t>
  </si>
  <si>
    <t>Diplomado para formación de profesionales - Panamá</t>
  </si>
  <si>
    <t>Harvy Manuel Muñoz</t>
  </si>
  <si>
    <t>042/11</t>
  </si>
  <si>
    <t>Rotterdam Lab - Rotterdam</t>
  </si>
  <si>
    <t>Ricardo Alfonso Cantor</t>
  </si>
  <si>
    <t>045/11</t>
  </si>
  <si>
    <t>Diplomado de Cine Documental - México</t>
  </si>
  <si>
    <t>048/11</t>
  </si>
  <si>
    <t>Jacques Toulemnde</t>
  </si>
  <si>
    <t>049/11</t>
  </si>
  <si>
    <t>065/11</t>
  </si>
  <si>
    <t>066/11</t>
  </si>
  <si>
    <t>David Alfonso David Celedón</t>
  </si>
  <si>
    <t>068/11</t>
  </si>
  <si>
    <t>María Alejandra Briganti Lozano</t>
  </si>
  <si>
    <t>075/11</t>
  </si>
  <si>
    <t>Taller de Pitch ocumental - Cartagena</t>
  </si>
  <si>
    <t>077/11</t>
  </si>
  <si>
    <t>Cesar Augusto Patiño Díaz</t>
  </si>
  <si>
    <t>079/11</t>
  </si>
  <si>
    <t>080/11</t>
  </si>
  <si>
    <t>Nicolas Macario Alonso Charria</t>
  </si>
  <si>
    <t>083/11</t>
  </si>
  <si>
    <t>Laboratorio de escritura de guión - Guadalajara</t>
  </si>
  <si>
    <t>Verónica Triana Londoño</t>
  </si>
  <si>
    <t>084/11</t>
  </si>
  <si>
    <t>Carlos Mario Urrea Aristizabal</t>
  </si>
  <si>
    <t>086/11</t>
  </si>
  <si>
    <t>Manuela Montoya Fernández</t>
  </si>
  <si>
    <t>098/11</t>
  </si>
  <si>
    <t>Mario Esteban Castaño</t>
  </si>
  <si>
    <t>099/11</t>
  </si>
  <si>
    <t>Cèsar Andrés Heredia</t>
  </si>
  <si>
    <t>102/11</t>
  </si>
  <si>
    <t>103/11</t>
  </si>
  <si>
    <t>Pedro Nel Hernández Avellaneda</t>
  </si>
  <si>
    <t>104/11</t>
  </si>
  <si>
    <t>Magnolia Esther López Benitez</t>
  </si>
  <si>
    <t>105/11</t>
  </si>
  <si>
    <t>Maria Neila Santamaria</t>
  </si>
  <si>
    <t>112/11</t>
  </si>
  <si>
    <t>Fabio José Espejo Uribe</t>
  </si>
  <si>
    <t>113/11</t>
  </si>
  <si>
    <t>Juan David Chaparro</t>
  </si>
  <si>
    <t>115/11</t>
  </si>
  <si>
    <t>Lina Paola Rodríguez</t>
  </si>
  <si>
    <t>116/11</t>
  </si>
  <si>
    <t>Paola Andrea Ramírez</t>
  </si>
  <si>
    <t>Mauricio Leiva Cock</t>
  </si>
  <si>
    <t>Luis Eduardo Martínez Monroy</t>
  </si>
  <si>
    <t>Rubén Mendoza Moreno</t>
  </si>
  <si>
    <t>Composers Lab Los Angeles</t>
  </si>
  <si>
    <t>Richard Iván Cordoba</t>
  </si>
  <si>
    <t>Sultán</t>
  </si>
  <si>
    <t>Volá</t>
  </si>
  <si>
    <t>Juan Felipe Rayo Sánchez</t>
  </si>
  <si>
    <t>La Llajta</t>
  </si>
  <si>
    <t>El Muro</t>
  </si>
  <si>
    <t>Robert Flaherty Film Seminar</t>
  </si>
  <si>
    <t>Luis Alejandro Chaparro</t>
  </si>
  <si>
    <t>Victor Martín Mejia</t>
  </si>
  <si>
    <t>Arrecifes</t>
  </si>
  <si>
    <t>Guiliano Cavalli Gaitán</t>
  </si>
  <si>
    <t>Totales 2004 a 2011</t>
  </si>
  <si>
    <t>248/11</t>
  </si>
  <si>
    <t>249/11</t>
  </si>
  <si>
    <t>250/11</t>
  </si>
  <si>
    <t>251/11</t>
  </si>
  <si>
    <t>252/11</t>
  </si>
  <si>
    <t>253/11</t>
  </si>
  <si>
    <t>254/11</t>
  </si>
  <si>
    <t>255/11</t>
  </si>
  <si>
    <t>256/11</t>
  </si>
  <si>
    <t>257/11</t>
  </si>
  <si>
    <t>258/11</t>
  </si>
  <si>
    <t>259/11</t>
  </si>
  <si>
    <t>260/11</t>
  </si>
  <si>
    <t>261/11</t>
  </si>
  <si>
    <t>262/11</t>
  </si>
  <si>
    <t>El paraiso</t>
  </si>
  <si>
    <t>Ella</t>
  </si>
  <si>
    <t>Lo palpable y lo evanescente</t>
  </si>
  <si>
    <t>Saucio</t>
  </si>
  <si>
    <t>María Camila Loboguerrero</t>
  </si>
  <si>
    <t>Efectos varios de un suicidio</t>
  </si>
  <si>
    <t>Lisandro María Duque</t>
  </si>
  <si>
    <t>La defensa del dragón</t>
  </si>
  <si>
    <t>Taganga</t>
  </si>
  <si>
    <t>María Camila Arias</t>
  </si>
  <si>
    <t>Los amigos enemigos</t>
  </si>
  <si>
    <t>Pan y circo</t>
  </si>
  <si>
    <t>Gloria Nancy Monsalve</t>
  </si>
  <si>
    <t>Paisaje indeleble</t>
  </si>
  <si>
    <t xml:space="preserve">Jaime Enrique Ramos </t>
  </si>
  <si>
    <t>Los poemas de la fiebre</t>
  </si>
  <si>
    <t>Andrés Felipe Gómez</t>
  </si>
  <si>
    <t>El estupor de Santos Carmona</t>
  </si>
  <si>
    <t>Germán Piffano</t>
  </si>
  <si>
    <t>Beatriz Alexandra Cardona</t>
  </si>
  <si>
    <t>El camino del lince</t>
  </si>
  <si>
    <t>Proxeneta</t>
  </si>
  <si>
    <t>Jorg Hiller García</t>
  </si>
  <si>
    <t>Desarrollo y Producción de largometrajes de ficción</t>
  </si>
  <si>
    <t>Escritura de guión para largometraje de ficción</t>
  </si>
  <si>
    <t>292/11</t>
  </si>
  <si>
    <t>293/11</t>
  </si>
  <si>
    <t>294/11</t>
  </si>
  <si>
    <t>295/11</t>
  </si>
  <si>
    <t>296/11</t>
  </si>
  <si>
    <t>297/11</t>
  </si>
  <si>
    <t>298/11</t>
  </si>
  <si>
    <t>299/11</t>
  </si>
  <si>
    <t>Una obra de Teatro S.A.S.</t>
  </si>
  <si>
    <t>El abrazo de la serpiente</t>
  </si>
  <si>
    <t>Ciudad Lunar Producciones Ltda.</t>
  </si>
  <si>
    <t>Yoreinaré Producciones S.A.S.</t>
  </si>
  <si>
    <t>El silencio del rio</t>
  </si>
  <si>
    <t>Igolai E.U.</t>
  </si>
  <si>
    <t>Diafragma Fábrica de Películas Ltda.</t>
  </si>
  <si>
    <t>Deshora</t>
  </si>
  <si>
    <t>Eso que llaman amor</t>
  </si>
  <si>
    <t>Todos se van - Nieve en la Habana</t>
  </si>
  <si>
    <t>Jimeno Acevedo y Asociados S.A.</t>
  </si>
  <si>
    <t>355/11</t>
  </si>
  <si>
    <t>246/11</t>
  </si>
  <si>
    <t>247/11</t>
  </si>
  <si>
    <t>Posproducción de largometrajes de ficción</t>
  </si>
  <si>
    <t>Postales Colombianas</t>
  </si>
  <si>
    <t>Calle Luna Producciones S.A.</t>
  </si>
  <si>
    <t>180 Segundos</t>
  </si>
  <si>
    <t>Realización de cortometrajes de ficción</t>
  </si>
  <si>
    <t>276/11</t>
  </si>
  <si>
    <t>277/11</t>
  </si>
  <si>
    <t>278/11</t>
  </si>
  <si>
    <t>279/11</t>
  </si>
  <si>
    <t>280/11</t>
  </si>
  <si>
    <t>281/11</t>
  </si>
  <si>
    <t>282/11</t>
  </si>
  <si>
    <t>283/11</t>
  </si>
  <si>
    <t>Los helados del Cumbal</t>
  </si>
  <si>
    <t>Chiguagua Producciones Ltda.</t>
  </si>
  <si>
    <t>Las Bromelias</t>
  </si>
  <si>
    <t>El sitio de mi recreo</t>
  </si>
  <si>
    <t>María del Pilar Jiménez</t>
  </si>
  <si>
    <t>viste  a Cristina el 7 de marzo?</t>
  </si>
  <si>
    <t>Dessu Producciones E.U.</t>
  </si>
  <si>
    <t>Juancho el pajarero</t>
  </si>
  <si>
    <t>Trópico Exótico</t>
  </si>
  <si>
    <t>Viviana Gómez Echeverri</t>
  </si>
  <si>
    <t>Tierra Escarlata</t>
  </si>
  <si>
    <t>Jesús Francisco Reyes</t>
  </si>
  <si>
    <t>Pecosa</t>
  </si>
  <si>
    <t>Escritura de proyecto documental</t>
  </si>
  <si>
    <t>309/11</t>
  </si>
  <si>
    <t>310/11</t>
  </si>
  <si>
    <t>311/11</t>
  </si>
  <si>
    <t>312/11</t>
  </si>
  <si>
    <t>313/11</t>
  </si>
  <si>
    <t>314/11</t>
  </si>
  <si>
    <t>327/11</t>
  </si>
  <si>
    <t>333/11</t>
  </si>
  <si>
    <t>La matanza de cantarrana</t>
  </si>
  <si>
    <t>Luis Carlos Gaona</t>
  </si>
  <si>
    <t>Cartago en el desvelo</t>
  </si>
  <si>
    <t>Laura Vanessa Puerto</t>
  </si>
  <si>
    <t>Okama Wera</t>
  </si>
  <si>
    <t>Giovanni Andrés Arias</t>
  </si>
  <si>
    <t>Doble yo</t>
  </si>
  <si>
    <t>Felipe Rugeles Pinedo</t>
  </si>
  <si>
    <t>Memorias desbordadas</t>
  </si>
  <si>
    <t>Zara Inés Niebles Ruiz</t>
  </si>
  <si>
    <t>La colonia de Dante</t>
  </si>
  <si>
    <t>Adolfo Osorio Mondragón</t>
  </si>
  <si>
    <t>Morir</t>
  </si>
  <si>
    <t>Aguablanca Pacífico Urbano</t>
  </si>
  <si>
    <t>Victor Alexander Palacios</t>
  </si>
  <si>
    <t>318/11</t>
  </si>
  <si>
    <t>319/11</t>
  </si>
  <si>
    <t>323/11</t>
  </si>
  <si>
    <t>324/11</t>
  </si>
  <si>
    <t>325/11</t>
  </si>
  <si>
    <t>Realización de documentales de 52 min</t>
  </si>
  <si>
    <t>Nosotras</t>
  </si>
  <si>
    <t>Emilce Quevedo Díaz</t>
  </si>
  <si>
    <t>Quijote</t>
  </si>
  <si>
    <t>Juan Pablo Rios Castaño</t>
  </si>
  <si>
    <t>Homeurue - Cachorro humano</t>
  </si>
  <si>
    <t>Tengo una bala en mi cuerpo</t>
  </si>
  <si>
    <t>Raúl Antonio Soto</t>
  </si>
  <si>
    <t>De números y nubes</t>
  </si>
  <si>
    <t>Ataca Films</t>
  </si>
  <si>
    <t>317/11</t>
  </si>
  <si>
    <t>320/11</t>
  </si>
  <si>
    <t>321/11</t>
  </si>
  <si>
    <t>322/11</t>
  </si>
  <si>
    <t>Realización de documentales de cortometraje</t>
  </si>
  <si>
    <t>Tania Esperanza Rodríguez</t>
  </si>
  <si>
    <t>Los últimos artesanos de la luz</t>
  </si>
  <si>
    <t>Juan Carlos Alonso Rico</t>
  </si>
  <si>
    <t>Reflejos de un desencuentro</t>
  </si>
  <si>
    <t>Jaime Enrique Barrios</t>
  </si>
  <si>
    <t>Realización de documentales de largometraje</t>
  </si>
  <si>
    <t>Luis Alfonso Ospina</t>
  </si>
  <si>
    <t>339/11</t>
  </si>
  <si>
    <t>340/11</t>
  </si>
  <si>
    <t>Un asunto de tierras</t>
  </si>
  <si>
    <t>Todo comenzó por el fin</t>
  </si>
  <si>
    <t>Promoción y distribución de documentales</t>
  </si>
  <si>
    <t>326/11</t>
  </si>
  <si>
    <t>328/11</t>
  </si>
  <si>
    <t>329/11</t>
  </si>
  <si>
    <t>330/11</t>
  </si>
  <si>
    <t>331/11</t>
  </si>
  <si>
    <t>332/11</t>
  </si>
  <si>
    <t>334/11</t>
  </si>
  <si>
    <t>El camino del hombre rojo</t>
  </si>
  <si>
    <t>Corporación Creandes</t>
  </si>
  <si>
    <t>Doce lunas Producciones E.U.</t>
  </si>
  <si>
    <t>Rapsodia Negra - El Brujo</t>
  </si>
  <si>
    <t>Hollywoodoo Films S.A.S.</t>
  </si>
  <si>
    <t>Efecto Cine</t>
  </si>
  <si>
    <t>Fundación Medios en Común</t>
  </si>
  <si>
    <t>Proyectando memoria</t>
  </si>
  <si>
    <t>Putas o peluqueras</t>
  </si>
  <si>
    <t>Desarrollo de largometrajes de animación</t>
  </si>
  <si>
    <t>Martín Luna</t>
  </si>
  <si>
    <t>Cuevas Film Cine Entretenimiento S.A.S.</t>
  </si>
  <si>
    <t>El Cuaderno de Lila</t>
  </si>
  <si>
    <t>Fosfenos Media Ltda.</t>
  </si>
  <si>
    <t>Ride with me</t>
  </si>
  <si>
    <t>Digitzfilm Ltda.</t>
  </si>
  <si>
    <t>El Padre, El Hijo y  el Espiritú  Santo</t>
  </si>
  <si>
    <t>María Carolina Barrera</t>
  </si>
  <si>
    <t>Las Aventuras de Ana Pombo</t>
  </si>
  <si>
    <t>Diego Mauricio Àlvarez</t>
  </si>
  <si>
    <t>342/11</t>
  </si>
  <si>
    <t>343/11</t>
  </si>
  <si>
    <t>344/11</t>
  </si>
  <si>
    <t>345/11</t>
  </si>
  <si>
    <t>346/11</t>
  </si>
  <si>
    <t>335/11</t>
  </si>
  <si>
    <t>336/11</t>
  </si>
  <si>
    <t>337/11</t>
  </si>
  <si>
    <t>338/11</t>
  </si>
  <si>
    <t>341/11</t>
  </si>
  <si>
    <t>Realización de cortometrajes de animación</t>
  </si>
  <si>
    <t>Camino de Brujas</t>
  </si>
  <si>
    <t>Juan Carlos Caicedo Rassi</t>
  </si>
  <si>
    <t>El Balsero</t>
  </si>
  <si>
    <t>Guillermo León Zapata</t>
  </si>
  <si>
    <t>Sinfonia del Caos</t>
  </si>
  <si>
    <t>Cinematica S.A.S.</t>
  </si>
  <si>
    <t>Bocacalle</t>
  </si>
  <si>
    <t>Camilo Alfonso Cogua</t>
  </si>
  <si>
    <t>Enhebrado</t>
  </si>
  <si>
    <t>Sandra Marcela Obando</t>
  </si>
  <si>
    <t>286/11</t>
  </si>
  <si>
    <t>304/11</t>
  </si>
  <si>
    <t>306/11</t>
  </si>
  <si>
    <t>Pequeñas Voces</t>
  </si>
  <si>
    <t>001-1/11</t>
  </si>
  <si>
    <t>002-1/11</t>
  </si>
  <si>
    <t>002-3/11</t>
  </si>
  <si>
    <t>003-5/11</t>
  </si>
  <si>
    <t>006-1/11</t>
  </si>
  <si>
    <t>013-4/11</t>
  </si>
  <si>
    <t>015-1/11</t>
  </si>
  <si>
    <t>Retratos de la ausencia - corto</t>
  </si>
  <si>
    <t>Meandros - largo</t>
  </si>
  <si>
    <t>Los Colores de la Montaña - largo</t>
  </si>
  <si>
    <t>El Rey Rojo - corto</t>
  </si>
  <si>
    <t>Porfirio - largo</t>
  </si>
  <si>
    <t>Un juego de niños - corto</t>
  </si>
  <si>
    <t>Minuto 200 - corto</t>
  </si>
  <si>
    <t>Tijeretero - corto</t>
  </si>
  <si>
    <t>016-4/11</t>
  </si>
  <si>
    <t>018-6/11</t>
  </si>
  <si>
    <t>019-5/11</t>
  </si>
  <si>
    <t>020-1/11</t>
  </si>
  <si>
    <t>022-2/11</t>
  </si>
  <si>
    <t>022-5/11</t>
  </si>
  <si>
    <t>022-7/11</t>
  </si>
  <si>
    <t>Simiente - corto</t>
  </si>
  <si>
    <t>Contravia Films Ltda,</t>
  </si>
  <si>
    <t>Magnolia - corto</t>
  </si>
  <si>
    <t>003-3/11</t>
  </si>
  <si>
    <t>008-1/11</t>
  </si>
  <si>
    <t>009-1/11</t>
  </si>
  <si>
    <t>010-1/11</t>
  </si>
  <si>
    <t>011-1/11</t>
  </si>
  <si>
    <t>011-2/11</t>
  </si>
  <si>
    <t>012-1/11</t>
  </si>
  <si>
    <t>012-2/11</t>
  </si>
  <si>
    <t>012-3/11</t>
  </si>
  <si>
    <t>012-4/11</t>
  </si>
  <si>
    <t>013-1/11</t>
  </si>
  <si>
    <t>013-2/11</t>
  </si>
  <si>
    <t>013-3/11</t>
  </si>
  <si>
    <t>014-1/11</t>
  </si>
  <si>
    <t>014-2/11</t>
  </si>
  <si>
    <t>016-3/11</t>
  </si>
  <si>
    <t>017-3/11</t>
  </si>
  <si>
    <t>017-4/11</t>
  </si>
  <si>
    <t>017-5/11</t>
  </si>
  <si>
    <t>018-1/11</t>
  </si>
  <si>
    <t>019-1/11</t>
  </si>
  <si>
    <t>019-2/11</t>
  </si>
  <si>
    <t>019-3/11</t>
  </si>
  <si>
    <t>020-2/11</t>
  </si>
  <si>
    <t>020-3/11</t>
  </si>
  <si>
    <t>022-1/11</t>
  </si>
  <si>
    <t>022-6/11</t>
  </si>
  <si>
    <t>Los tres Berretines</t>
  </si>
  <si>
    <t>Se acabó el silencio</t>
  </si>
  <si>
    <t>El vecino de la magdalena</t>
  </si>
  <si>
    <t>Andrés Santamaria</t>
  </si>
  <si>
    <t>Pizarro, la sombra de mis sueños</t>
  </si>
  <si>
    <t>Simón Hernández Estrada</t>
  </si>
  <si>
    <t>003-2/11</t>
  </si>
  <si>
    <t>003-4/11</t>
  </si>
  <si>
    <t>004-1/11</t>
  </si>
  <si>
    <t>004-2/11</t>
  </si>
  <si>
    <t>004-3/11</t>
  </si>
  <si>
    <t>004-4/11</t>
  </si>
  <si>
    <t>005-2/11</t>
  </si>
  <si>
    <t>The Woman Who Feared the Sun</t>
  </si>
  <si>
    <t>002-2/11</t>
  </si>
  <si>
    <t>002-4/11</t>
  </si>
  <si>
    <t>003-1/11</t>
  </si>
  <si>
    <t>005-1/11</t>
  </si>
  <si>
    <t>005-3/11</t>
  </si>
  <si>
    <t>005-4/11</t>
  </si>
  <si>
    <t>006-2/11</t>
  </si>
  <si>
    <t>006-3/11</t>
  </si>
  <si>
    <t>006-4/11</t>
  </si>
  <si>
    <t>007-1/11</t>
  </si>
  <si>
    <t>007-2/11</t>
  </si>
  <si>
    <t>007-3/11</t>
  </si>
  <si>
    <t>008-2/11</t>
  </si>
  <si>
    <t>009-2/11</t>
  </si>
  <si>
    <t>010-2/11</t>
  </si>
  <si>
    <t>010-3/11</t>
  </si>
  <si>
    <t>016-1/11</t>
  </si>
  <si>
    <t>016-2/11</t>
  </si>
  <si>
    <t>017-1/11</t>
  </si>
  <si>
    <t>017-2/11</t>
  </si>
  <si>
    <t>018-2/11</t>
  </si>
  <si>
    <t>018-3/11</t>
  </si>
  <si>
    <t>018-4/11</t>
  </si>
  <si>
    <t>018-5/11</t>
  </si>
  <si>
    <t>021-1/11</t>
  </si>
  <si>
    <t>021-2/11</t>
  </si>
  <si>
    <t>022-3/11</t>
  </si>
  <si>
    <t>022-4/11</t>
  </si>
  <si>
    <t>Quisiera la tarde</t>
  </si>
  <si>
    <t>Carolina Sourdis Arenas</t>
  </si>
  <si>
    <t>Taller de prod ejecutiva y coprod</t>
  </si>
  <si>
    <t>Ligia Patricia Peña</t>
  </si>
  <si>
    <t>Marcela Rincón Gonzalez</t>
  </si>
  <si>
    <t>La Siguiente Estación</t>
  </si>
  <si>
    <t>Nicolas Sandino Moreno</t>
  </si>
  <si>
    <t>Angelica Morales Mora</t>
  </si>
  <si>
    <t>Julián David Vergara</t>
  </si>
  <si>
    <t>Alehandro Prieto Prieto</t>
  </si>
  <si>
    <t>Sasha Quintero Carbonell</t>
  </si>
  <si>
    <t>Sin Memoriam</t>
  </si>
  <si>
    <t xml:space="preserve">Arara </t>
  </si>
  <si>
    <t>International Market Bussines School</t>
  </si>
  <si>
    <t>Formación especializada para el sector cinematográfico</t>
  </si>
  <si>
    <t>267/11</t>
  </si>
  <si>
    <t>268/11</t>
  </si>
  <si>
    <t>269/11</t>
  </si>
  <si>
    <t>270/11</t>
  </si>
  <si>
    <t>271/11</t>
  </si>
  <si>
    <t>272/11</t>
  </si>
  <si>
    <t>347/11</t>
  </si>
  <si>
    <t>274/11</t>
  </si>
  <si>
    <t>275/11</t>
  </si>
  <si>
    <t>Diplomado en cinematografía electrónica</t>
  </si>
  <si>
    <t>Becas de mérito para escritura audiovisual</t>
  </si>
  <si>
    <t>Universidad Nacional de Colombia</t>
  </si>
  <si>
    <t>Diplomado de creación y realización documental</t>
  </si>
  <si>
    <t>Universidad de Manizales</t>
  </si>
  <si>
    <t>Diplomado en producción ejecutiva y marketing  del cine</t>
  </si>
  <si>
    <t>Diplomado en adaptación cinematográfica</t>
  </si>
  <si>
    <t>Corporación Universitaria UNITEC</t>
  </si>
  <si>
    <t>Diplomado en producción y gestión de proyectos cinematográficos</t>
  </si>
  <si>
    <t>Diplomado en creación y desarrollo de personajes</t>
  </si>
  <si>
    <t>Institución UniversitariaPolitécnico Grancolombiano</t>
  </si>
  <si>
    <t>Branding como estratégia de negocio para el cine</t>
  </si>
  <si>
    <t>Universidad de Medellín</t>
  </si>
  <si>
    <t>Diplomado en guión y narrativas contemporáneas</t>
  </si>
  <si>
    <t>Universidad de Antioquia</t>
  </si>
  <si>
    <t>Ocho y medios Comunicaciones</t>
  </si>
  <si>
    <t>Silencio en el paraiso</t>
  </si>
  <si>
    <t>El Escritor de Telenovelas</t>
  </si>
  <si>
    <t>Mamá tomate la sopa</t>
  </si>
  <si>
    <t>351/11</t>
  </si>
  <si>
    <t>356/11</t>
  </si>
  <si>
    <t>366/11</t>
  </si>
  <si>
    <t>369/11</t>
  </si>
  <si>
    <t>Camila Marcela Rodríguez Triana</t>
  </si>
  <si>
    <t>Juan Sebastian López</t>
  </si>
  <si>
    <t>Carlos Andrés Cháves Sánchez</t>
  </si>
  <si>
    <t>Ella y la implosión - corto</t>
  </si>
  <si>
    <t>La Hortúa</t>
  </si>
  <si>
    <t>025-2/11</t>
  </si>
  <si>
    <t>026-3/11</t>
  </si>
  <si>
    <t>027-7/11</t>
  </si>
  <si>
    <t>027-8/11</t>
  </si>
  <si>
    <t>002-1/12</t>
  </si>
  <si>
    <t>350/11</t>
  </si>
  <si>
    <t>Participación de Películas en Premios Cinematográficos</t>
  </si>
  <si>
    <t>Participación de proyectos en premios cinematográficos</t>
  </si>
  <si>
    <t>Séptima Films Ltda.</t>
  </si>
  <si>
    <t>Jorg Erich Hiller García</t>
  </si>
  <si>
    <t>María Arteaga Ariza</t>
  </si>
  <si>
    <t>Marisol Correa Vega</t>
  </si>
  <si>
    <t xml:space="preserve">Yoreinaré Producciones </t>
  </si>
  <si>
    <t>Adriana Carolina Mosquera</t>
  </si>
  <si>
    <t>Diego García Moreno</t>
  </si>
  <si>
    <t>Rio seco</t>
  </si>
  <si>
    <t>Virgen Exótica</t>
  </si>
  <si>
    <t>La luna se parte en dos</t>
  </si>
  <si>
    <t>Corazón de Pollo</t>
  </si>
  <si>
    <t>Foro de Coproducción</t>
  </si>
  <si>
    <t>Kiruna</t>
  </si>
  <si>
    <t>Lobos Perdidos</t>
  </si>
  <si>
    <t>Puerto Alvira</t>
  </si>
  <si>
    <t>Orlanda</t>
  </si>
  <si>
    <t>El Confidente</t>
  </si>
  <si>
    <t xml:space="preserve">El Resquisio </t>
  </si>
  <si>
    <t>La tierra y el hermano menor</t>
  </si>
  <si>
    <t>024-1/11</t>
  </si>
  <si>
    <t>024-3/11</t>
  </si>
  <si>
    <t>024-4/11</t>
  </si>
  <si>
    <t>026-1/11</t>
  </si>
  <si>
    <t>026-2/11</t>
  </si>
  <si>
    <t>026-4/11</t>
  </si>
  <si>
    <t>026-5/11</t>
  </si>
  <si>
    <t>027-4/11</t>
  </si>
  <si>
    <t>027-9/11</t>
  </si>
  <si>
    <t>027-10/11</t>
  </si>
  <si>
    <t>028-1/11</t>
  </si>
  <si>
    <t>028-2/11</t>
  </si>
  <si>
    <t>028-3/11</t>
  </si>
  <si>
    <t>028-4/11</t>
  </si>
  <si>
    <t>029-4/11</t>
  </si>
  <si>
    <t>029-5/11</t>
  </si>
  <si>
    <t>029-7/11</t>
  </si>
  <si>
    <t>001-4/12</t>
  </si>
  <si>
    <t>001-2/12</t>
  </si>
  <si>
    <t>001-5/12</t>
  </si>
  <si>
    <t>001-3/12</t>
  </si>
  <si>
    <t>C.I. Contento Pictures S.A.</t>
  </si>
  <si>
    <t>023-4/11</t>
  </si>
  <si>
    <t>023-5/11</t>
  </si>
  <si>
    <t>024-2/11</t>
  </si>
  <si>
    <t>027-1/11</t>
  </si>
  <si>
    <t>027-3/11</t>
  </si>
  <si>
    <t>029-3/11</t>
  </si>
  <si>
    <t>001-1/12</t>
  </si>
  <si>
    <t>Alexandra Yepes Borrero</t>
  </si>
  <si>
    <t>Jhina Alexandra Hernández</t>
  </si>
  <si>
    <t>Angela María Revelo</t>
  </si>
  <si>
    <t>Camilo Ernesto Rodríguez</t>
  </si>
  <si>
    <t>Rafael Mauricio Vidal Olarte</t>
  </si>
  <si>
    <t>Pablo Andrés Pérez Osorio</t>
  </si>
  <si>
    <t>IDFAcademy 2011</t>
  </si>
  <si>
    <t>Pepe y las palomitas de maíz</t>
  </si>
  <si>
    <t>Cinema Caribe</t>
  </si>
  <si>
    <t>Infamia</t>
  </si>
  <si>
    <t>Tumba al Cielo Abierto</t>
  </si>
  <si>
    <t>Monte adentro</t>
  </si>
  <si>
    <t>Home</t>
  </si>
  <si>
    <t>International Film Festival of the Art</t>
  </si>
  <si>
    <t>Festival de Camerimage</t>
  </si>
  <si>
    <t>023-1/11</t>
  </si>
  <si>
    <t>023-2/11</t>
  </si>
  <si>
    <t>023-3/11</t>
  </si>
  <si>
    <t>023-6/11</t>
  </si>
  <si>
    <t>025-1/11</t>
  </si>
  <si>
    <t>025-3/11</t>
  </si>
  <si>
    <t>027-2/11</t>
  </si>
  <si>
    <t>027-5/11</t>
  </si>
  <si>
    <t>027-6/11</t>
  </si>
  <si>
    <t>029-1/11</t>
  </si>
  <si>
    <t>029-2/11</t>
  </si>
  <si>
    <t>029-6/11</t>
  </si>
  <si>
    <t>cortos</t>
  </si>
  <si>
    <t>largos</t>
  </si>
  <si>
    <t>docus</t>
  </si>
  <si>
    <t>escritura</t>
  </si>
  <si>
    <t>formacion</t>
  </si>
  <si>
    <t>Convenio Colfuturo</t>
  </si>
  <si>
    <t>260/10</t>
  </si>
  <si>
    <t>Estratégia de Formación</t>
  </si>
  <si>
    <t>COLFUTURO</t>
  </si>
  <si>
    <t>Datos de los proyectos beneficiados</t>
  </si>
  <si>
    <t>199/11</t>
  </si>
  <si>
    <t>035/11</t>
  </si>
  <si>
    <t>194/11</t>
  </si>
  <si>
    <r>
      <t xml:space="preserve">Promoción de Largometrajes </t>
    </r>
    <r>
      <rPr>
        <sz val="10"/>
        <color indexed="10"/>
        <rFont val="Arial"/>
        <family val="2"/>
      </rPr>
      <t>**</t>
    </r>
  </si>
  <si>
    <t>CONSOLIDADOS</t>
  </si>
  <si>
    <t>SUBTOTAL</t>
  </si>
  <si>
    <t>CONVOCATORIA 2012</t>
  </si>
  <si>
    <t>Producción de largometrajes de ficción (cat 2)</t>
  </si>
  <si>
    <t>Producción de largometrajes de animación</t>
  </si>
  <si>
    <t>006/12</t>
  </si>
  <si>
    <t>La Cara Oculta</t>
  </si>
  <si>
    <t>038/12</t>
  </si>
  <si>
    <t>Pequeños vagos</t>
  </si>
  <si>
    <t>Carlos Alberto Zapata</t>
  </si>
  <si>
    <t>039/12</t>
  </si>
  <si>
    <t>051/12</t>
  </si>
  <si>
    <t>La Captura</t>
  </si>
  <si>
    <t>Dago García Producciones S.A.S.</t>
  </si>
  <si>
    <t>052/12</t>
  </si>
  <si>
    <t>053/12</t>
  </si>
  <si>
    <t>Illegal.co</t>
  </si>
  <si>
    <t>Laberinto Producciones Ltda.</t>
  </si>
  <si>
    <t>063/12</t>
  </si>
  <si>
    <t>Malta Cine S.A.S.</t>
  </si>
  <si>
    <t>069/12</t>
  </si>
  <si>
    <t>Mi gente linda</t>
  </si>
  <si>
    <t>111/12</t>
  </si>
  <si>
    <t>SanAndresito</t>
  </si>
  <si>
    <t>Choco</t>
  </si>
  <si>
    <t>Jhonny Hendry Hinestroza Barrios</t>
  </si>
  <si>
    <t xml:space="preserve">El Páramo </t>
  </si>
  <si>
    <t>64 - A Films S.A.S.</t>
  </si>
  <si>
    <t>Nacer, Diario de Maternidad</t>
  </si>
  <si>
    <t>Ilegal.co</t>
  </si>
  <si>
    <t>64 A Films S.A.S</t>
  </si>
  <si>
    <t>Silencio en el Paraiso</t>
  </si>
  <si>
    <t>Ocho y Medio Comunicaciones</t>
  </si>
  <si>
    <t>Asunto de Gallos</t>
  </si>
  <si>
    <t>Johan Miguel Gómez Endara</t>
  </si>
  <si>
    <t>Cerro Rico,Tierra Rica</t>
  </si>
  <si>
    <t>Proyección Films</t>
  </si>
  <si>
    <t>Gordo Calvo y Bajito</t>
  </si>
  <si>
    <t>Malta Cine S.A.S</t>
  </si>
  <si>
    <t>Calle Luna Producciones S.A</t>
  </si>
  <si>
    <t>Neonato</t>
  </si>
  <si>
    <t>Juan Camilo Ramirez Escobar</t>
  </si>
  <si>
    <t>Rodri</t>
  </si>
  <si>
    <t>Evidencia Films y Producciones Ltda</t>
  </si>
  <si>
    <t>N/A</t>
  </si>
  <si>
    <t>Nicolás Macario Alonso Charria</t>
  </si>
  <si>
    <t>Cariño</t>
  </si>
  <si>
    <t>Arara y El Guardian de la Selva</t>
  </si>
  <si>
    <t>Vlamyr Vizcaya</t>
  </si>
  <si>
    <t>Buenaventura Mon Amour</t>
  </si>
  <si>
    <t>Meridiano 81</t>
  </si>
  <si>
    <t>Femme Fatale Films S.A.S.</t>
  </si>
  <si>
    <t>El Silencio del Rio</t>
  </si>
  <si>
    <t>Igolai Producciones E.U.</t>
  </si>
  <si>
    <t xml:space="preserve">Fresh </t>
  </si>
  <si>
    <t>4 Direcciones S.A.S.</t>
  </si>
  <si>
    <t>Arijuna (Hombre Blanco)</t>
  </si>
  <si>
    <t>Tonal Entertainment Group S.A.S</t>
  </si>
  <si>
    <t>Putchipuu</t>
  </si>
  <si>
    <t>Inti Zamora Martinez</t>
  </si>
  <si>
    <t>Kwe´sx Thengxisa:Nuestra Mirada</t>
  </si>
  <si>
    <t>Mónica Maria Mondragon Triana</t>
  </si>
  <si>
    <t>¡ Al Estilo Jalisco!</t>
  </si>
  <si>
    <t>De Niro is not my Dad</t>
  </si>
  <si>
    <t>Señoritas</t>
  </si>
  <si>
    <t>Lina Paola Rodriguez</t>
  </si>
  <si>
    <t>Amigos Enemigos</t>
  </si>
  <si>
    <t>Corazónde Pollo</t>
  </si>
  <si>
    <t>Paula Carrasco Salcedo</t>
  </si>
  <si>
    <t>Mad Love Film Factory E.U.</t>
  </si>
  <si>
    <t>Sin palabras</t>
  </si>
  <si>
    <t>Dia-fragma Fábrica de Películas Ltda</t>
  </si>
  <si>
    <t>LuloFilms Ltda</t>
  </si>
  <si>
    <t>Mamá, tómate la sopa</t>
  </si>
  <si>
    <t>Babilla Cine S.A.S</t>
  </si>
  <si>
    <t>Roa 1948 producciones Ltda</t>
  </si>
  <si>
    <t>Viviana Gómez Echeverry</t>
  </si>
  <si>
    <t>El cuaderno de Lila</t>
  </si>
  <si>
    <t>Fosfenos Media Ltda</t>
  </si>
  <si>
    <t>La cara oculta (Bunker)</t>
  </si>
  <si>
    <t>Bunker Producciones Ltda</t>
  </si>
  <si>
    <t>Santiago Lozáno Alvarez</t>
  </si>
  <si>
    <t>Frontera y En Silencio</t>
  </si>
  <si>
    <t>Ligia Patricia Peña Clavijo</t>
  </si>
  <si>
    <t>3er Laboratorio de Musica para Cine</t>
  </si>
  <si>
    <t>Richard Iván Córdoba Giraldo</t>
  </si>
  <si>
    <t>Retrato de Familia con Papá Noel</t>
  </si>
  <si>
    <t>Los Balanta, Cinco Siglos en la Historia de una Familia Afroamericana</t>
  </si>
  <si>
    <t>María Neila Santamaría Bernal</t>
  </si>
  <si>
    <t>Juan Mauricio Ruíz en Berlinale Talent Campus</t>
  </si>
  <si>
    <t>Juan Mauricio Ruiz Correa</t>
  </si>
  <si>
    <t>Looking For…</t>
  </si>
  <si>
    <t>Todos se van/ Nieve en la Habana</t>
  </si>
  <si>
    <t xml:space="preserve">Ramón Augusto Jimeno Santoyo </t>
  </si>
  <si>
    <t>Luciana Riso Berlín Talent Campus</t>
  </si>
  <si>
    <t>Luciana Riso Soto</t>
  </si>
  <si>
    <t>Carlos Andres Chaves</t>
  </si>
  <si>
    <t>¿En que estaba pensando?</t>
  </si>
  <si>
    <t>Sebastián Duque Muñoz</t>
  </si>
  <si>
    <t>Parador Húngaro</t>
  </si>
  <si>
    <t>Aseneth Suarez Ruiz</t>
  </si>
  <si>
    <t>Señorita Maria Luisa: La Falda de la Montaña</t>
  </si>
  <si>
    <t>Luz Amanda Sarmiento Clavijo</t>
  </si>
  <si>
    <t>Entre las Aguas</t>
  </si>
  <si>
    <t>María Margarita Herrera Sabogal</t>
  </si>
  <si>
    <t>Parque Miseria</t>
  </si>
  <si>
    <t>Mayi Lucía Tejada Escobar</t>
  </si>
  <si>
    <t>Lina Marcela Rizo Arias</t>
  </si>
  <si>
    <t>Arana, El Holocausto Cauchero</t>
  </si>
  <si>
    <t>Beatriz Alexandra Cardona Restrepo</t>
  </si>
  <si>
    <t>Del ABC al AK-47</t>
  </si>
  <si>
    <t>John Fernando Velásquez Cepeda</t>
  </si>
  <si>
    <t>El Estupor de Santos Carmona</t>
  </si>
  <si>
    <t>María Victoria Cedeño Martínez</t>
  </si>
  <si>
    <t>Carlos Fernando Velez García</t>
  </si>
  <si>
    <t>Diana Paola Ramos Medina</t>
  </si>
  <si>
    <t>Talia Carolina Osorio Cardona</t>
  </si>
  <si>
    <t>Reo</t>
  </si>
  <si>
    <t>Magnolia Lopez Benitez</t>
  </si>
  <si>
    <t>Dante Carvajal Porras</t>
  </si>
  <si>
    <t>El Libro de la Pensión</t>
  </si>
  <si>
    <t>Ximena Amparo Prieto Restrepo</t>
  </si>
  <si>
    <t>Jhina Alexandra Hernández Ospina</t>
  </si>
  <si>
    <t>El Caballo</t>
  </si>
  <si>
    <t>BAFICI Talent Campus</t>
  </si>
  <si>
    <t>Adriana Agudelo</t>
  </si>
  <si>
    <t xml:space="preserve">Ana Maria Londoño </t>
  </si>
  <si>
    <t xml:space="preserve">Jaime Enrique Manrique </t>
  </si>
  <si>
    <t>Maria Carolina Duran Prieto</t>
  </si>
  <si>
    <t>Amplificado.Tv</t>
  </si>
  <si>
    <t>Augusto Caro Ramirez</t>
  </si>
  <si>
    <t>Jaime Andres Guerrero</t>
  </si>
  <si>
    <t>Nazly Maryith Lopez Diaz</t>
  </si>
  <si>
    <t>Santiago Fernandez Suarez</t>
  </si>
  <si>
    <t>Juana Marcela Gonzalez Diaz</t>
  </si>
  <si>
    <t>Angela Lyda Tobón</t>
  </si>
  <si>
    <t>Caribe Cinema</t>
  </si>
  <si>
    <t>Armando Steward Bolaño Rangel</t>
  </si>
  <si>
    <t>¡Se alquilan chanclas!</t>
  </si>
  <si>
    <t>Maria Alejandra Mosquera Montoya</t>
  </si>
  <si>
    <t xml:space="preserve">Luis Alberto Villegas </t>
  </si>
  <si>
    <t>Los rios andan murmurando</t>
  </si>
  <si>
    <t>Lorna Carolina Ramirez Torres</t>
  </si>
  <si>
    <t>La Güisquería</t>
  </si>
  <si>
    <t>Aislados</t>
  </si>
  <si>
    <t>Diana Marcela Lizcano</t>
  </si>
  <si>
    <t>Francisco Mario Schmitt</t>
  </si>
  <si>
    <t>015/12</t>
  </si>
  <si>
    <t>062/12</t>
  </si>
  <si>
    <t>AÑO 2012</t>
  </si>
  <si>
    <t>Totales 2004 a 2012</t>
  </si>
  <si>
    <t>Producción de largometrajes (cat2)</t>
  </si>
  <si>
    <t>Producción de largometrajes de ficción (cat 1)</t>
  </si>
  <si>
    <t>Realización de largometraje documental</t>
  </si>
  <si>
    <t>Realización de cortometraje documental</t>
  </si>
  <si>
    <t>5-27 Sur</t>
  </si>
  <si>
    <t>Jaime Osorio Márquez</t>
  </si>
  <si>
    <t>Tan lejos como puedas</t>
  </si>
  <si>
    <t>La esfera de los sueños</t>
  </si>
  <si>
    <t>Pasado por agua</t>
  </si>
  <si>
    <t>Frank Benítez</t>
  </si>
  <si>
    <t>Pajaritos de papel</t>
  </si>
  <si>
    <t>Cristhian Camilo Pinzón</t>
  </si>
  <si>
    <t>Amigos</t>
  </si>
  <si>
    <t>Iván Ernesto Zarama</t>
  </si>
  <si>
    <t>Meridiano</t>
  </si>
  <si>
    <t>Viviana Gómez</t>
  </si>
  <si>
    <t>Pariente</t>
  </si>
  <si>
    <t>Iván David Gaona</t>
  </si>
  <si>
    <t>Los hombres de agua</t>
  </si>
  <si>
    <t>Luis Fernando López</t>
  </si>
  <si>
    <t>Medias naranjas</t>
  </si>
  <si>
    <t>Oscuro animal</t>
  </si>
  <si>
    <t>Memoria del puerto</t>
  </si>
  <si>
    <t>Juan Pablo Roa</t>
  </si>
  <si>
    <t>Nadie al otro lado</t>
  </si>
  <si>
    <t>Esteban Giraldo González</t>
  </si>
  <si>
    <t>La peluquera y la profesora de piano</t>
  </si>
  <si>
    <t>Carlos Augusto Rojas</t>
  </si>
  <si>
    <t>Cartas al ocaso</t>
  </si>
  <si>
    <t>Steven Morales Pineda</t>
  </si>
  <si>
    <t>Dos de dos producciones Ltda.</t>
  </si>
  <si>
    <t>Antorcha films S.A.S.</t>
  </si>
  <si>
    <t>Tres escapularios</t>
  </si>
  <si>
    <t>Cinempresa.com S.A.S.</t>
  </si>
  <si>
    <t>La semilla del miedo</t>
  </si>
  <si>
    <t>Chapinero films S.A.S.</t>
  </si>
  <si>
    <t>Viga producciones S.A.</t>
  </si>
  <si>
    <t>Doble sentido S.A.S.</t>
  </si>
  <si>
    <t>Gente de bien</t>
  </si>
  <si>
    <t>Evidencia films y producciones Ltda.</t>
  </si>
  <si>
    <t>El soborno del cielo</t>
  </si>
  <si>
    <t>Ghestionarte cine Ltda.</t>
  </si>
  <si>
    <t>Siembra</t>
  </si>
  <si>
    <t>Luz Yamyle Ramírez Ortiz</t>
  </si>
  <si>
    <t>El Empantando</t>
  </si>
  <si>
    <t>Hangman</t>
  </si>
  <si>
    <t>Zulutimemedia E.U.</t>
  </si>
  <si>
    <t>Esa música</t>
  </si>
  <si>
    <t>Camilo Cabrera Gálvez</t>
  </si>
  <si>
    <t>La campana</t>
  </si>
  <si>
    <t>Burning Lab S.A.S.</t>
  </si>
  <si>
    <t>Naranjas</t>
  </si>
  <si>
    <t>John Alberto Chaparro Portilla</t>
  </si>
  <si>
    <t>Conciencia</t>
  </si>
  <si>
    <t>Yulenis Estela Caballero Mier</t>
  </si>
  <si>
    <t>Nelsa</t>
  </si>
  <si>
    <t>Anonimata</t>
  </si>
  <si>
    <t>Claudia Liliana García Giraldo</t>
  </si>
  <si>
    <t>Zugar Zombie</t>
  </si>
  <si>
    <t>Ana María Prado Pabón</t>
  </si>
  <si>
    <t>Divinas melodías del diablo en la tierra</t>
  </si>
  <si>
    <t>Hollywoodoo Films S.A.S</t>
  </si>
  <si>
    <t>Felipe Colmenares Sánchez</t>
  </si>
  <si>
    <t>Miguel Salazar Aparicio</t>
  </si>
  <si>
    <t>Cartucho</t>
  </si>
  <si>
    <t>La selva inflada</t>
  </si>
  <si>
    <t>Memorias de un copiloto</t>
  </si>
  <si>
    <t>Memorias del deshielo</t>
  </si>
  <si>
    <t>De Niro is not my dad</t>
  </si>
  <si>
    <t>Juntas</t>
  </si>
  <si>
    <t>Picó</t>
  </si>
  <si>
    <t>Aseneth Suárez Ruiz</t>
  </si>
  <si>
    <t>Urwalder</t>
  </si>
  <si>
    <t>En tránsito</t>
  </si>
  <si>
    <t>Gerylee Polanco Uribe</t>
  </si>
  <si>
    <t>Viaje al origen de mis miedos</t>
  </si>
  <si>
    <t>Cesó la horrible noche</t>
  </si>
  <si>
    <t>La salida del pueblo</t>
  </si>
  <si>
    <t>Defensora pública</t>
  </si>
  <si>
    <t>Adriana Martínez Herrán</t>
  </si>
  <si>
    <t>Efecto Cine Colombia</t>
  </si>
  <si>
    <t>Josefina</t>
  </si>
  <si>
    <t>Tania Rodríguez Triana</t>
  </si>
  <si>
    <t>Sinfonía del viaje a la luna</t>
  </si>
  <si>
    <t>Lucas Nieto Mogollón</t>
  </si>
  <si>
    <t>Edith</t>
  </si>
  <si>
    <t>Andrés Barrientos Moreno</t>
  </si>
  <si>
    <t>El delfín: más allá del arrecife</t>
  </si>
  <si>
    <t xml:space="preserve">Fosfenos Media Ltda </t>
  </si>
  <si>
    <t>I Diplomado internacional de contenidos audiovisuales para el público infantil</t>
  </si>
  <si>
    <t>Univesidad Santiago de Cali</t>
  </si>
  <si>
    <t>3er Diplomado en escritura audiovisual para cortometraje</t>
  </si>
  <si>
    <t>II Diplomado internacional construcción del documental ambiental colombiano</t>
  </si>
  <si>
    <t>V Diplomado internacional en documental de creación "Especial Taller Varán"</t>
  </si>
  <si>
    <t>III Promoción del diplomado "Gestión y producción de proyectos cinematográficos"</t>
  </si>
  <si>
    <t>Diplomado Mercado de productos cinematográficos y audiovisuales</t>
  </si>
  <si>
    <t>Corporación Universitaria Minuto de Dios - Uniminuto</t>
  </si>
  <si>
    <t>Diplomado de teoría del cine</t>
  </si>
  <si>
    <t>Fundación Universitaria Colombo Internacional</t>
  </si>
  <si>
    <t>Propuesta para diplomado en apoyo a la especialización en guión y dirección de cine latinoamericano</t>
  </si>
  <si>
    <t>Universidad del Tolima - Facultad de Ciencias Humanas y Artes</t>
  </si>
  <si>
    <t>178/12</t>
  </si>
  <si>
    <t>179/12</t>
  </si>
  <si>
    <t>180/12</t>
  </si>
  <si>
    <t>181/12</t>
  </si>
  <si>
    <t>182/12</t>
  </si>
  <si>
    <t>183/12</t>
  </si>
  <si>
    <t>184/12</t>
  </si>
  <si>
    <t>185/12</t>
  </si>
  <si>
    <t>186/12</t>
  </si>
  <si>
    <t>187/12</t>
  </si>
  <si>
    <t>188/12</t>
  </si>
  <si>
    <t>189/12</t>
  </si>
  <si>
    <t>190/12</t>
  </si>
  <si>
    <t>191/12</t>
  </si>
  <si>
    <t>192/12</t>
  </si>
  <si>
    <t>170/12</t>
  </si>
  <si>
    <t>171/12</t>
  </si>
  <si>
    <t>172/12</t>
  </si>
  <si>
    <t>173/12</t>
  </si>
  <si>
    <t>174/12</t>
  </si>
  <si>
    <t>175/12</t>
  </si>
  <si>
    <t>176/12</t>
  </si>
  <si>
    <t>177/12</t>
  </si>
  <si>
    <t>195/12</t>
  </si>
  <si>
    <t>196/12</t>
  </si>
  <si>
    <t>193/12</t>
  </si>
  <si>
    <t>194/12</t>
  </si>
  <si>
    <t>197/12</t>
  </si>
  <si>
    <t>198/12</t>
  </si>
  <si>
    <t>199/12</t>
  </si>
  <si>
    <t>200/12</t>
  </si>
  <si>
    <t>201/12</t>
  </si>
  <si>
    <t>202/12</t>
  </si>
  <si>
    <t>203/12</t>
  </si>
  <si>
    <t>204/12</t>
  </si>
  <si>
    <t>205/12</t>
  </si>
  <si>
    <t>206/12</t>
  </si>
  <si>
    <t>207/12</t>
  </si>
  <si>
    <t>208/12</t>
  </si>
  <si>
    <t>209/12</t>
  </si>
  <si>
    <t>210/12</t>
  </si>
  <si>
    <t>211/12</t>
  </si>
  <si>
    <t>212/12</t>
  </si>
  <si>
    <t>138/12</t>
  </si>
  <si>
    <t>Sofia y el Terco</t>
  </si>
  <si>
    <t>139/12</t>
  </si>
  <si>
    <t>145/12</t>
  </si>
  <si>
    <t>La lectora</t>
  </si>
  <si>
    <t>Ricardo Gabrielli Ramirez</t>
  </si>
  <si>
    <t>149/12</t>
  </si>
  <si>
    <t>Carrusel</t>
  </si>
  <si>
    <t>Paradigma Films  S.A.S.</t>
  </si>
  <si>
    <t>150/12</t>
  </si>
  <si>
    <t>166/12</t>
  </si>
  <si>
    <t>Porque dejaron a Nacho</t>
  </si>
  <si>
    <t>Takeone Production S.A.S.</t>
  </si>
  <si>
    <t>El Cartel de los sapos</t>
  </si>
  <si>
    <t>Producciones el Cartel S.A.S.</t>
  </si>
  <si>
    <t>Los Retratos</t>
  </si>
  <si>
    <t>Iván David Gaona Morales</t>
  </si>
  <si>
    <t>Putas o Peluqueras</t>
  </si>
  <si>
    <t>Yagé Producciones Ltda.</t>
  </si>
  <si>
    <t>Animalario</t>
  </si>
  <si>
    <t>Liliana Rincón Ladino</t>
  </si>
  <si>
    <t>Benghazi : Más allá del frente armado</t>
  </si>
  <si>
    <t>Lulofilms Ltda.</t>
  </si>
  <si>
    <t>Patricia Ayala Ruíz</t>
  </si>
  <si>
    <t>El Parlante Amarillo TV</t>
  </si>
  <si>
    <t>Velouria TV E.U.</t>
  </si>
  <si>
    <t>Del ABC al AK- 47</t>
  </si>
  <si>
    <t>¡Se Alquilan Chanclas!</t>
  </si>
  <si>
    <t>Nacer, Diario de maternidad</t>
  </si>
  <si>
    <t>Reflejos de un Desencuentro</t>
  </si>
  <si>
    <t>Alvaro Raynier Buitrago Vera</t>
  </si>
  <si>
    <t>De Números y Nubes</t>
  </si>
  <si>
    <t>Ataca Films S.A.S</t>
  </si>
  <si>
    <t>Paisaje Indeleble</t>
  </si>
  <si>
    <t>Alex Fabián Rubio Reyes</t>
  </si>
  <si>
    <t>Pepe y las Palomitas de máiz</t>
  </si>
  <si>
    <t>El Vuelo de la Cometa</t>
  </si>
  <si>
    <t>Alexander Quezada Villamil</t>
  </si>
  <si>
    <t>Cartas de Yaroslav</t>
  </si>
  <si>
    <t>Diana Carolina Montenegro García</t>
  </si>
  <si>
    <t>Demoledor</t>
  </si>
  <si>
    <t>Guillermo Alberto Villegas Vásquez</t>
  </si>
  <si>
    <t>Sin Rumbo Fijo</t>
  </si>
  <si>
    <t>Natalia Andrea Gómez Galeano</t>
  </si>
  <si>
    <t>WaterHair</t>
  </si>
  <si>
    <t>Carilina Herrera Cadavid</t>
  </si>
  <si>
    <t>Diiplomado Internacional de Producción Ejecutiva</t>
  </si>
  <si>
    <t>Jorge Rodrigo Tobon Montoya</t>
  </si>
  <si>
    <t>Amor Sin Fronteras</t>
  </si>
  <si>
    <t>Gina María Cardenas Vidales</t>
  </si>
  <si>
    <t>Marisol Correa</t>
  </si>
  <si>
    <t>Formación en presentación audiovisual digital en la Cinemateca de Bolivia</t>
  </si>
  <si>
    <t>Sultan</t>
  </si>
  <si>
    <t>Ilegal.CO</t>
  </si>
  <si>
    <t>Documental</t>
  </si>
  <si>
    <t>Vuela la Paloma (La Reina)</t>
  </si>
  <si>
    <t>222/12</t>
  </si>
  <si>
    <t>223/12</t>
  </si>
  <si>
    <t>224/12</t>
  </si>
  <si>
    <t>225/12</t>
  </si>
  <si>
    <t>226/12</t>
  </si>
  <si>
    <t>227/12</t>
  </si>
  <si>
    <t>228/12</t>
  </si>
  <si>
    <t>229/12</t>
  </si>
  <si>
    <t>Lorena Krauss Elsin</t>
  </si>
  <si>
    <t>Madre de muchos hijos de pocas</t>
  </si>
  <si>
    <t>José Alejandro Naranjo</t>
  </si>
  <si>
    <t>Quien soy yo</t>
  </si>
  <si>
    <t>Ana Cristina Monroy</t>
  </si>
  <si>
    <t>Ciro y yo</t>
  </si>
  <si>
    <t>246/12</t>
  </si>
  <si>
    <t>249/12</t>
  </si>
  <si>
    <t>250/12</t>
  </si>
  <si>
    <t>215/12</t>
  </si>
  <si>
    <t>216/12</t>
  </si>
  <si>
    <t>217/12</t>
  </si>
  <si>
    <t>218/12</t>
  </si>
  <si>
    <t>219/12</t>
  </si>
  <si>
    <t>220/12</t>
  </si>
  <si>
    <t>221/12</t>
  </si>
  <si>
    <t>230/12</t>
  </si>
  <si>
    <t>231/12</t>
  </si>
  <si>
    <t>232/12</t>
  </si>
  <si>
    <t>233/12</t>
  </si>
  <si>
    <t>Viaje al valle encantado</t>
  </si>
  <si>
    <t>Jaime Arturo Aguilar</t>
  </si>
  <si>
    <t>María Helena Pérez</t>
  </si>
  <si>
    <t>Roberto León de Zubiria</t>
  </si>
  <si>
    <t>247/12</t>
  </si>
  <si>
    <t>248/12</t>
  </si>
  <si>
    <t>236/12</t>
  </si>
  <si>
    <t>237/12</t>
  </si>
  <si>
    <t>238/12</t>
  </si>
  <si>
    <t>Johann Allendofer Sanmartin</t>
  </si>
  <si>
    <t>Virus trópical</t>
  </si>
  <si>
    <t>Timbo Estudio S.A.S.</t>
  </si>
  <si>
    <t>244/12</t>
  </si>
  <si>
    <t>239/12</t>
  </si>
  <si>
    <t>240/12</t>
  </si>
  <si>
    <t>241/12</t>
  </si>
  <si>
    <t>242/12</t>
  </si>
  <si>
    <t>243/12</t>
  </si>
  <si>
    <t>Sandra Liliana Reyes</t>
  </si>
  <si>
    <t>La muerte de las luciernagas</t>
  </si>
  <si>
    <t>El Dinosaurio y las hormigas</t>
  </si>
  <si>
    <t>Un 9 de abril</t>
  </si>
  <si>
    <t>Edgar Humberto Álvarez</t>
  </si>
  <si>
    <t>263/12</t>
  </si>
  <si>
    <t>265/12</t>
  </si>
  <si>
    <t>269/12</t>
  </si>
  <si>
    <t>El paseo 2</t>
  </si>
  <si>
    <t>Apatìa</t>
  </si>
  <si>
    <t>Ojo de Huracán Producciones</t>
  </si>
  <si>
    <t>214/12</t>
  </si>
  <si>
    <t>245/12</t>
  </si>
  <si>
    <t>Cabecita Negra Producciones</t>
  </si>
  <si>
    <t>257/12</t>
  </si>
  <si>
    <t>La Casa por la Ventana</t>
  </si>
  <si>
    <t>Dia Fragma Fábrica de Peli´culas Ltda.</t>
  </si>
  <si>
    <t>El Almuerzo</t>
  </si>
  <si>
    <t>Dunas</t>
  </si>
  <si>
    <t>Alexander Quezada</t>
  </si>
  <si>
    <t>Karen Llora en un Bus</t>
  </si>
  <si>
    <t>Mu Drua (Mi Tierra)</t>
  </si>
  <si>
    <t>Ana María Ramírez Bedoya</t>
  </si>
  <si>
    <t>Todos Tus Muertos</t>
  </si>
  <si>
    <t>Cabecita Negra Producciones Ltda.</t>
  </si>
  <si>
    <t>Los Asesinos</t>
  </si>
  <si>
    <t>Rodrigo Arcadio Dimaté Guitierrez</t>
  </si>
  <si>
    <t>Gabriel Esteban Gonzalez Rodríguez</t>
  </si>
  <si>
    <t>Antorcha Films S.A.S</t>
  </si>
  <si>
    <t>Joan Miguel Gómez Endara</t>
  </si>
  <si>
    <t>El cartel de los sapos</t>
  </si>
  <si>
    <t>Producciones El Cartel S.A.S.</t>
  </si>
  <si>
    <t>261/12</t>
  </si>
  <si>
    <t>El Abrazo de la Serpiente</t>
  </si>
  <si>
    <t>Atentamente</t>
  </si>
  <si>
    <t>Nueke Pivit (¿Has venido Desde Lejos?)</t>
  </si>
  <si>
    <t>El Director</t>
  </si>
  <si>
    <t>Arara y el Guardián de la Selva</t>
  </si>
  <si>
    <t>Benghazi: Más allá del frente armado</t>
  </si>
  <si>
    <t>la Tierra y la Sombra</t>
  </si>
  <si>
    <t>Maritza Rincón González</t>
  </si>
  <si>
    <t>Burning Blue S.A.S.</t>
  </si>
  <si>
    <t>Blond Indian Films S.A.S.</t>
  </si>
  <si>
    <t>Juan Pablo Tamayo Giraldo</t>
  </si>
  <si>
    <t>Giuliano Cavali Gaitán</t>
  </si>
  <si>
    <t xml:space="preserve">La cara oculta </t>
  </si>
  <si>
    <t>Un Asunto de Tierras</t>
  </si>
  <si>
    <t>Lyda Patricia Ayala Ruíz</t>
  </si>
  <si>
    <t>El delfín : Más allá del arrecife</t>
  </si>
  <si>
    <t>Iohann Allendofer Sanmartin Monroy</t>
  </si>
  <si>
    <t>Paralelo Producciones  Ltda.</t>
  </si>
  <si>
    <t>Una Obra de Teatro</t>
  </si>
  <si>
    <t>Una Obra de Teatro S.A.S.</t>
  </si>
  <si>
    <t>Gente de Bien</t>
  </si>
  <si>
    <t>Evidencia Flms y Producciones Ltda.</t>
  </si>
  <si>
    <t>Gordo, calvo y Bajito</t>
  </si>
  <si>
    <t>Temporada de Langostas</t>
  </si>
  <si>
    <t>Marcelo Gerardo Ricardi  Doria</t>
  </si>
  <si>
    <t>Catálogo Colectivo de Archivos Fílmicos de Latinoamérica, el Caribe y España</t>
  </si>
  <si>
    <t>Rito Alberto Torres Moya</t>
  </si>
  <si>
    <t>El Secreto del Señor Grinberg</t>
  </si>
  <si>
    <t>Jorge Caballero Ramos</t>
  </si>
  <si>
    <t>Las Últimas Vacaciones</t>
  </si>
  <si>
    <t>Plus Camerimage</t>
  </si>
  <si>
    <t>Los Amigos Enemigos</t>
  </si>
  <si>
    <t>Carlos Fernando Osuna Sarmiento</t>
  </si>
  <si>
    <t>Carlos Andrés Chaves  Sanchez</t>
  </si>
  <si>
    <t>Jesús David Gallego</t>
  </si>
  <si>
    <t>Luis Felipe Portilla</t>
  </si>
  <si>
    <t>Fabián Andrés Prieto</t>
  </si>
  <si>
    <t>Camilo Andrés Urrego</t>
  </si>
  <si>
    <t>Nicolás Bonilla Portilla</t>
  </si>
  <si>
    <t>Pablo Andrés Pérez</t>
  </si>
  <si>
    <t>José Luis Rugeles</t>
  </si>
  <si>
    <t>Centro de Conservación de soportes audiovisuales</t>
  </si>
  <si>
    <t>384 Instantaneas</t>
  </si>
  <si>
    <t>A Donde van las Almas</t>
  </si>
  <si>
    <t>De Luna a Luna</t>
  </si>
  <si>
    <t>El Son de Eliecier</t>
  </si>
  <si>
    <t>La Caja de Pandora</t>
  </si>
  <si>
    <t>La Resistencia</t>
  </si>
  <si>
    <t>Eso que Llaman Amor</t>
  </si>
  <si>
    <t>En Transito</t>
  </si>
  <si>
    <t>Peregrinando con los Dioses</t>
  </si>
  <si>
    <t>El Paseo 2</t>
  </si>
  <si>
    <t>Este valor es aproximado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</si>
</sst>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[Red]&quot;$&quot;\ \-#,##0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&quot;$&quot;* #,##0_ ;_ &quot;$&quot;* \-#,##0_ ;_ &quot;$&quot;* &quot;-&quot;??_ ;_ @_ "/>
    <numFmt numFmtId="168" formatCode="_ &quot;$&quot;\ * #,##0_ ;_ &quot;$&quot;\ * \-#,##0_ ;_ &quot;$&quot;\ * &quot;-&quot;??_ ;_ @_ "/>
    <numFmt numFmtId="169" formatCode="&quot;$&quot;\ #,##0"/>
    <numFmt numFmtId="170" formatCode="_ * #,##0_ ;_ * \-#,##0_ ;_ * &quot;-&quot;??_ ;_ @_ "/>
    <numFmt numFmtId="171" formatCode="_ [$€-2]\ * #,##0.00_ ;_ [$€-2]\ * \-#,##0.00_ ;_ [$€-2]\ * &quot;-&quot;??_ "/>
    <numFmt numFmtId="172" formatCode="_(* #,##0_);_(* \(#,##0\);_(* &quot;-&quot;??_);_(@_)"/>
    <numFmt numFmtId="173" formatCode="_(&quot;$&quot;\ * #,##0_);_(&quot;$&quot;\ * \(#,##0\);_(&quot;$&quot;\ * &quot;-&quot;??_);_(@_)"/>
    <numFmt numFmtId="174" formatCode="dd\-mm\-yyyy;@"/>
  </numFmts>
  <fonts count="58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36"/>
      <name val="Arial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sz val="11"/>
      <color indexed="8"/>
      <name val="Arial"/>
      <family val="2"/>
    </font>
    <font>
      <sz val="9"/>
      <color indexed="10"/>
      <name val="Century Gothic"/>
      <family val="2"/>
    </font>
    <font>
      <b/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10"/>
      <color theme="1"/>
      <name val="Century Gothic"/>
      <family val="2"/>
    </font>
    <font>
      <sz val="11"/>
      <color theme="1"/>
      <name val="Arial"/>
      <family val="2"/>
    </font>
    <font>
      <b/>
      <sz val="9"/>
      <color theme="1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DAFCC"/>
        <bgColor indexed="64"/>
      </patternFill>
    </fill>
    <fill>
      <patternFill patternType="solid">
        <fgColor rgb="FF9DE49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thin">
        <color indexed="8"/>
      </left>
      <right style="thin"/>
      <top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1" fontId="3" fillId="0" borderId="0" applyFont="0" applyFill="0" applyBorder="0" applyAlignment="0" applyProtection="0"/>
    <xf numFmtId="0" fontId="41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60">
    <xf numFmtId="0" fontId="0" fillId="0" borderId="0" xfId="0" applyAlignment="1">
      <alignment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167" fontId="4" fillId="34" borderId="11" xfId="49" applyNumberFormat="1" applyFont="1" applyFill="1" applyBorder="1" applyAlignment="1">
      <alignment horizontal="justify" vertical="center"/>
    </xf>
    <xf numFmtId="167" fontId="4" fillId="34" borderId="12" xfId="49" applyNumberFormat="1" applyFont="1" applyFill="1" applyBorder="1" applyAlignment="1">
      <alignment horizontal="justify" vertical="center"/>
    </xf>
    <xf numFmtId="0" fontId="3" fillId="0" borderId="13" xfId="49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justify" vertical="center"/>
    </xf>
    <xf numFmtId="167" fontId="3" fillId="0" borderId="15" xfId="49" applyNumberFormat="1" applyFont="1" applyFill="1" applyBorder="1" applyAlignment="1">
      <alignment horizontal="justify" vertical="center"/>
    </xf>
    <xf numFmtId="0" fontId="3" fillId="0" borderId="13" xfId="47" applyNumberFormat="1" applyFont="1" applyFill="1" applyBorder="1" applyAlignment="1">
      <alignment horizontal="center" vertical="center"/>
    </xf>
    <xf numFmtId="167" fontId="3" fillId="0" borderId="14" xfId="49" applyNumberFormat="1" applyFont="1" applyFill="1" applyBorder="1" applyAlignment="1">
      <alignment horizontal="justify" vertical="center"/>
    </xf>
    <xf numFmtId="0" fontId="3" fillId="0" borderId="16" xfId="49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justify" vertical="center"/>
    </xf>
    <xf numFmtId="0" fontId="3" fillId="0" borderId="18" xfId="49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justify" vertical="center"/>
    </xf>
    <xf numFmtId="0" fontId="3" fillId="0" borderId="14" xfId="0" applyFont="1" applyBorder="1" applyAlignment="1">
      <alignment horizontal="justify" vertical="center"/>
    </xf>
    <xf numFmtId="0" fontId="3" fillId="0" borderId="16" xfId="47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justify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3" fillId="0" borderId="18" xfId="47" applyNumberFormat="1" applyFont="1" applyFill="1" applyBorder="1" applyAlignment="1">
      <alignment horizontal="center" vertical="center"/>
    </xf>
    <xf numFmtId="167" fontId="3" fillId="0" borderId="20" xfId="49" applyNumberFormat="1" applyFont="1" applyFill="1" applyBorder="1" applyAlignment="1">
      <alignment horizontal="justify" vertical="center"/>
    </xf>
    <xf numFmtId="167" fontId="3" fillId="0" borderId="21" xfId="49" applyNumberFormat="1" applyFont="1" applyFill="1" applyBorder="1" applyAlignment="1">
      <alignment horizontal="justify" vertical="center"/>
    </xf>
    <xf numFmtId="0" fontId="5" fillId="0" borderId="22" xfId="0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justify" vertical="center"/>
    </xf>
    <xf numFmtId="167" fontId="4" fillId="34" borderId="11" xfId="49" applyNumberFormat="1" applyFont="1" applyFill="1" applyBorder="1" applyAlignment="1">
      <alignment horizontal="center" vertical="center"/>
    </xf>
    <xf numFmtId="167" fontId="4" fillId="34" borderId="23" xfId="49" applyNumberFormat="1" applyFont="1" applyFill="1" applyBorder="1" applyAlignment="1">
      <alignment horizontal="center" vertical="center"/>
    </xf>
    <xf numFmtId="167" fontId="4" fillId="34" borderId="12" xfId="49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67" fontId="4" fillId="0" borderId="14" xfId="49" applyNumberFormat="1" applyFont="1" applyFill="1" applyBorder="1" applyAlignment="1">
      <alignment horizontal="center" vertical="center"/>
    </xf>
    <xf numFmtId="167" fontId="4" fillId="0" borderId="24" xfId="49" applyNumberFormat="1" applyFont="1" applyFill="1" applyBorder="1" applyAlignment="1">
      <alignment horizontal="center" vertical="center"/>
    </xf>
    <xf numFmtId="167" fontId="3" fillId="0" borderId="15" xfId="49" applyNumberFormat="1" applyFont="1" applyFill="1" applyBorder="1" applyAlignment="1">
      <alignment horizontal="center" vertical="center"/>
    </xf>
    <xf numFmtId="167" fontId="3" fillId="0" borderId="14" xfId="49" applyNumberFormat="1" applyFont="1" applyFill="1" applyBorder="1" applyAlignment="1">
      <alignment horizontal="center" vertical="center"/>
    </xf>
    <xf numFmtId="167" fontId="3" fillId="0" borderId="24" xfId="49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7" fontId="4" fillId="0" borderId="17" xfId="49" applyNumberFormat="1" applyFont="1" applyFill="1" applyBorder="1" applyAlignment="1">
      <alignment horizontal="center" vertical="center"/>
    </xf>
    <xf numFmtId="167" fontId="4" fillId="0" borderId="25" xfId="49" applyNumberFormat="1" applyFont="1" applyFill="1" applyBorder="1" applyAlignment="1">
      <alignment horizontal="center" vertical="center"/>
    </xf>
    <xf numFmtId="167" fontId="4" fillId="34" borderId="26" xfId="49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7" fontId="4" fillId="0" borderId="19" xfId="49" applyNumberFormat="1" applyFont="1" applyFill="1" applyBorder="1" applyAlignment="1">
      <alignment horizontal="center" vertical="center"/>
    </xf>
    <xf numFmtId="167" fontId="4" fillId="0" borderId="27" xfId="49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7" fontId="3" fillId="0" borderId="17" xfId="49" applyNumberFormat="1" applyFont="1" applyFill="1" applyBorder="1" applyAlignment="1">
      <alignment horizontal="center" vertical="center"/>
    </xf>
    <xf numFmtId="167" fontId="3" fillId="0" borderId="25" xfId="49" applyNumberFormat="1" applyFont="1" applyFill="1" applyBorder="1" applyAlignment="1">
      <alignment horizontal="center" vertical="center"/>
    </xf>
    <xf numFmtId="167" fontId="4" fillId="35" borderId="26" xfId="49" applyNumberFormat="1" applyFont="1" applyFill="1" applyBorder="1" applyAlignment="1">
      <alignment horizontal="center" vertical="center"/>
    </xf>
    <xf numFmtId="167" fontId="3" fillId="0" borderId="14" xfId="49" applyNumberFormat="1" applyFont="1" applyBorder="1" applyAlignment="1">
      <alignment horizontal="center" vertical="center"/>
    </xf>
    <xf numFmtId="167" fontId="3" fillId="0" borderId="24" xfId="49" applyNumberFormat="1" applyFont="1" applyBorder="1" applyAlignment="1">
      <alignment horizontal="center" vertical="center"/>
    </xf>
    <xf numFmtId="167" fontId="3" fillId="0" borderId="15" xfId="49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7" fontId="3" fillId="0" borderId="19" xfId="49" applyNumberFormat="1" applyFont="1" applyBorder="1" applyAlignment="1">
      <alignment horizontal="center" vertical="center"/>
    </xf>
    <xf numFmtId="167" fontId="3" fillId="0" borderId="27" xfId="49" applyNumberFormat="1" applyFont="1" applyBorder="1" applyAlignment="1">
      <alignment horizontal="center" vertical="center"/>
    </xf>
    <xf numFmtId="167" fontId="3" fillId="0" borderId="19" xfId="49" applyNumberFormat="1" applyFont="1" applyFill="1" applyBorder="1" applyAlignment="1">
      <alignment horizontal="center" vertical="center"/>
    </xf>
    <xf numFmtId="167" fontId="3" fillId="0" borderId="27" xfId="49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7" fontId="3" fillId="0" borderId="0" xfId="49" applyNumberFormat="1" applyFont="1" applyBorder="1" applyAlignment="1">
      <alignment horizontal="center" vertical="center"/>
    </xf>
    <xf numFmtId="167" fontId="3" fillId="0" borderId="28" xfId="49" applyNumberFormat="1" applyFont="1" applyBorder="1" applyAlignment="1">
      <alignment horizontal="center" vertical="center"/>
    </xf>
    <xf numFmtId="167" fontId="3" fillId="0" borderId="20" xfId="49" applyNumberFormat="1" applyFont="1" applyFill="1" applyBorder="1" applyAlignment="1">
      <alignment horizontal="center" vertical="center"/>
    </xf>
    <xf numFmtId="167" fontId="3" fillId="0" borderId="21" xfId="49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67" fontId="4" fillId="0" borderId="26" xfId="49" applyNumberFormat="1" applyFont="1" applyFill="1" applyBorder="1" applyAlignment="1">
      <alignment horizontal="center" vertical="center"/>
    </xf>
    <xf numFmtId="167" fontId="4" fillId="0" borderId="12" xfId="49" applyNumberFormat="1" applyFont="1" applyFill="1" applyBorder="1" applyAlignment="1">
      <alignment horizontal="center" vertical="center"/>
    </xf>
    <xf numFmtId="167" fontId="3" fillId="0" borderId="17" xfId="49" applyNumberFormat="1" applyFont="1" applyBorder="1" applyAlignment="1">
      <alignment horizontal="center" vertical="center"/>
    </xf>
    <xf numFmtId="167" fontId="3" fillId="0" borderId="25" xfId="49" applyNumberFormat="1" applyFont="1" applyBorder="1" applyAlignment="1">
      <alignment horizontal="center" vertical="center"/>
    </xf>
    <xf numFmtId="170" fontId="3" fillId="0" borderId="15" xfId="47" applyNumberFormat="1" applyFont="1" applyFill="1" applyBorder="1" applyAlignment="1">
      <alignment horizontal="center" vertical="center"/>
    </xf>
    <xf numFmtId="170" fontId="3" fillId="0" borderId="21" xfId="47" applyNumberFormat="1" applyFont="1" applyFill="1" applyBorder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7" fontId="3" fillId="34" borderId="29" xfId="49" applyNumberFormat="1" applyFont="1" applyFill="1" applyBorder="1" applyAlignment="1">
      <alignment horizontal="center" vertical="center"/>
    </xf>
    <xf numFmtId="167" fontId="4" fillId="34" borderId="30" xfId="49" applyNumberFormat="1" applyFont="1" applyFill="1" applyBorder="1" applyAlignment="1">
      <alignment horizontal="center" vertical="center"/>
    </xf>
    <xf numFmtId="167" fontId="4" fillId="12" borderId="31" xfId="49" applyNumberFormat="1" applyFont="1" applyFill="1" applyBorder="1" applyAlignment="1">
      <alignment horizontal="center" vertical="center"/>
    </xf>
    <xf numFmtId="167" fontId="4" fillId="12" borderId="12" xfId="49" applyNumberFormat="1" applyFont="1" applyFill="1" applyBorder="1" applyAlignment="1">
      <alignment horizontal="center" vertical="center"/>
    </xf>
    <xf numFmtId="167" fontId="4" fillId="12" borderId="26" xfId="49" applyNumberFormat="1" applyFont="1" applyFill="1" applyBorder="1" applyAlignment="1">
      <alignment horizontal="center" vertical="center"/>
    </xf>
    <xf numFmtId="167" fontId="3" fillId="12" borderId="29" xfId="49" applyNumberFormat="1" applyFont="1" applyFill="1" applyBorder="1" applyAlignment="1">
      <alignment horizontal="center" vertical="center"/>
    </xf>
    <xf numFmtId="167" fontId="4" fillId="12" borderId="30" xfId="49" applyNumberFormat="1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justify" vertical="center"/>
    </xf>
    <xf numFmtId="0" fontId="3" fillId="0" borderId="31" xfId="0" applyNumberFormat="1" applyFont="1" applyBorder="1" applyAlignment="1">
      <alignment horizontal="center" vertical="center"/>
    </xf>
    <xf numFmtId="15" fontId="3" fillId="0" borderId="19" xfId="0" applyNumberFormat="1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167" fontId="3" fillId="0" borderId="20" xfId="49" applyNumberFormat="1" applyFont="1" applyBorder="1" applyAlignment="1">
      <alignment horizontal="justify" vertical="center" wrapText="1"/>
    </xf>
    <xf numFmtId="15" fontId="3" fillId="0" borderId="14" xfId="0" applyNumberFormat="1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167" fontId="3" fillId="0" borderId="15" xfId="49" applyNumberFormat="1" applyFont="1" applyBorder="1" applyAlignment="1">
      <alignment horizontal="justify" vertical="center" wrapText="1"/>
    </xf>
    <xf numFmtId="0" fontId="3" fillId="0" borderId="35" xfId="0" applyFont="1" applyFill="1" applyBorder="1" applyAlignment="1">
      <alignment horizontal="center" vertical="center"/>
    </xf>
    <xf numFmtId="15" fontId="3" fillId="0" borderId="36" xfId="0" applyNumberFormat="1" applyFont="1" applyBorder="1" applyAlignment="1">
      <alignment horizontal="justify" vertical="center" wrapText="1"/>
    </xf>
    <xf numFmtId="0" fontId="3" fillId="0" borderId="36" xfId="0" applyFont="1" applyBorder="1" applyAlignment="1">
      <alignment horizontal="justify" vertical="center" wrapText="1"/>
    </xf>
    <xf numFmtId="167" fontId="3" fillId="0" borderId="30" xfId="49" applyNumberFormat="1" applyFont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5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67" fontId="3" fillId="0" borderId="20" xfId="49" applyNumberFormat="1" applyFont="1" applyFill="1" applyBorder="1" applyAlignment="1">
      <alignment horizontal="center" vertical="center" wrapText="1"/>
    </xf>
    <xf numFmtId="15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7" fontId="3" fillId="0" borderId="15" xfId="49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7" fontId="3" fillId="0" borderId="21" xfId="49" applyNumberFormat="1" applyFont="1" applyFill="1" applyBorder="1" applyAlignment="1">
      <alignment horizontal="center" vertical="center" wrapText="1"/>
    </xf>
    <xf numFmtId="15" fontId="3" fillId="0" borderId="17" xfId="0" applyNumberFormat="1" applyFont="1" applyFill="1" applyBorder="1" applyAlignment="1">
      <alignment horizontal="center" vertical="center" wrapText="1"/>
    </xf>
    <xf numFmtId="170" fontId="3" fillId="0" borderId="14" xfId="47" applyNumberFormat="1" applyFont="1" applyFill="1" applyBorder="1" applyAlignment="1">
      <alignment horizontal="center" vertical="center" wrapText="1"/>
    </xf>
    <xf numFmtId="165" fontId="3" fillId="0" borderId="0" xfId="49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70" fontId="3" fillId="0" borderId="17" xfId="47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167" fontId="3" fillId="0" borderId="37" xfId="49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67" fontId="3" fillId="0" borderId="31" xfId="49" applyNumberFormat="1" applyFont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7" fontId="3" fillId="0" borderId="20" xfId="49" applyNumberFormat="1" applyFont="1" applyBorder="1" applyAlignment="1">
      <alignment horizontal="center" vertical="center" wrapText="1"/>
    </xf>
    <xf numFmtId="15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7" fontId="3" fillId="0" borderId="15" xfId="49" applyNumberFormat="1" applyFont="1" applyBorder="1" applyAlignment="1">
      <alignment horizontal="center" vertical="center" wrapText="1"/>
    </xf>
    <xf numFmtId="15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7" fontId="3" fillId="0" borderId="21" xfId="49" applyNumberFormat="1" applyFont="1" applyBorder="1" applyAlignment="1">
      <alignment horizontal="center" vertical="center" wrapText="1"/>
    </xf>
    <xf numFmtId="15" fontId="4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67" fontId="4" fillId="0" borderId="38" xfId="49" applyNumberFormat="1" applyFont="1" applyFill="1" applyBorder="1" applyAlignment="1">
      <alignment horizontal="center" vertical="center"/>
    </xf>
    <xf numFmtId="15" fontId="3" fillId="0" borderId="0" xfId="0" applyNumberFormat="1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67" fontId="4" fillId="0" borderId="38" xfId="49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7" fontId="3" fillId="0" borderId="0" xfId="49" applyNumberFormat="1" applyFont="1" applyBorder="1" applyAlignment="1">
      <alignment horizontal="center" vertical="center" wrapText="1"/>
    </xf>
    <xf numFmtId="15" fontId="3" fillId="0" borderId="36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67" fontId="3" fillId="0" borderId="30" xfId="49" applyNumberFormat="1" applyFont="1" applyBorder="1" applyAlignment="1">
      <alignment horizontal="center" vertical="center" wrapText="1"/>
    </xf>
    <xf numFmtId="167" fontId="3" fillId="0" borderId="0" xfId="49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 vertical="center" wrapText="1"/>
    </xf>
    <xf numFmtId="167" fontId="4" fillId="34" borderId="39" xfId="49" applyNumberFormat="1" applyFont="1" applyFill="1" applyBorder="1" applyAlignment="1">
      <alignment horizontal="center" vertical="center" wrapText="1"/>
    </xf>
    <xf numFmtId="167" fontId="4" fillId="34" borderId="38" xfId="49" applyNumberFormat="1" applyFont="1" applyFill="1" applyBorder="1" applyAlignment="1">
      <alignment horizontal="center" vertical="center" wrapText="1"/>
    </xf>
    <xf numFmtId="167" fontId="4" fillId="34" borderId="38" xfId="49" applyNumberFormat="1" applyFont="1" applyFill="1" applyBorder="1" applyAlignment="1">
      <alignment horizontal="center" vertical="center"/>
    </xf>
    <xf numFmtId="167" fontId="4" fillId="34" borderId="32" xfId="49" applyNumberFormat="1" applyFont="1" applyFill="1" applyBorder="1" applyAlignment="1">
      <alignment horizontal="center" vertical="center"/>
    </xf>
    <xf numFmtId="167" fontId="4" fillId="12" borderId="38" xfId="49" applyNumberFormat="1" applyFont="1" applyFill="1" applyBorder="1" applyAlignment="1">
      <alignment horizontal="center" vertical="center" wrapText="1"/>
    </xf>
    <xf numFmtId="167" fontId="4" fillId="12" borderId="38" xfId="49" applyNumberFormat="1" applyFont="1" applyFill="1" applyBorder="1" applyAlignment="1">
      <alignment horizontal="center" vertical="center"/>
    </xf>
    <xf numFmtId="167" fontId="4" fillId="12" borderId="32" xfId="49" applyNumberFormat="1" applyFont="1" applyFill="1" applyBorder="1" applyAlignment="1">
      <alignment horizontal="center" vertical="center"/>
    </xf>
    <xf numFmtId="167" fontId="4" fillId="10" borderId="38" xfId="49" applyNumberFormat="1" applyFont="1" applyFill="1" applyBorder="1" applyAlignment="1">
      <alignment horizontal="center" vertical="center" wrapText="1"/>
    </xf>
    <xf numFmtId="167" fontId="4" fillId="10" borderId="32" xfId="49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15" fontId="3" fillId="0" borderId="14" xfId="0" applyNumberFormat="1" applyFont="1" applyFill="1" applyBorder="1" applyAlignment="1">
      <alignment horizontal="justify" vertical="center"/>
    </xf>
    <xf numFmtId="15" fontId="3" fillId="0" borderId="19" xfId="0" applyNumberFormat="1" applyFont="1" applyFill="1" applyBorder="1" applyAlignment="1">
      <alignment horizontal="justify" vertical="center"/>
    </xf>
    <xf numFmtId="0" fontId="3" fillId="0" borderId="16" xfId="0" applyNumberFormat="1" applyFont="1" applyFill="1" applyBorder="1" applyAlignment="1">
      <alignment horizontal="center" vertical="center"/>
    </xf>
    <xf numFmtId="15" fontId="3" fillId="0" borderId="17" xfId="0" applyNumberFormat="1" applyFont="1" applyFill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justify" vertical="center"/>
    </xf>
    <xf numFmtId="167" fontId="3" fillId="0" borderId="37" xfId="49" applyNumberFormat="1" applyFont="1" applyFill="1" applyBorder="1" applyAlignment="1">
      <alignment horizontal="justify" vertical="center"/>
    </xf>
    <xf numFmtId="0" fontId="3" fillId="0" borderId="0" xfId="0" applyNumberFormat="1" applyFont="1" applyFill="1" applyBorder="1" applyAlignment="1">
      <alignment horizontal="center" vertical="center"/>
    </xf>
    <xf numFmtId="167" fontId="3" fillId="0" borderId="28" xfId="49" applyNumberFormat="1" applyFont="1" applyFill="1" applyBorder="1" applyAlignment="1">
      <alignment horizontal="justify" vertical="center"/>
    </xf>
    <xf numFmtId="15" fontId="6" fillId="0" borderId="26" xfId="0" applyNumberFormat="1" applyFont="1" applyFill="1" applyBorder="1" applyAlignment="1">
      <alignment horizontal="justify" vertical="center"/>
    </xf>
    <xf numFmtId="0" fontId="6" fillId="0" borderId="26" xfId="0" applyFont="1" applyFill="1" applyBorder="1" applyAlignment="1">
      <alignment horizontal="justify" vertical="center"/>
    </xf>
    <xf numFmtId="167" fontId="6" fillId="0" borderId="38" xfId="49" applyNumberFormat="1" applyFont="1" applyFill="1" applyBorder="1" applyAlignment="1">
      <alignment horizontal="justify" vertical="center"/>
    </xf>
    <xf numFmtId="0" fontId="5" fillId="0" borderId="41" xfId="0" applyFont="1" applyFill="1" applyBorder="1" applyAlignment="1">
      <alignment horizontal="left" vertical="center"/>
    </xf>
    <xf numFmtId="15" fontId="6" fillId="0" borderId="31" xfId="0" applyNumberFormat="1" applyFont="1" applyFill="1" applyBorder="1" applyAlignment="1">
      <alignment horizontal="justify" vertical="center"/>
    </xf>
    <xf numFmtId="0" fontId="6" fillId="0" borderId="31" xfId="0" applyFont="1" applyFill="1" applyBorder="1" applyAlignment="1">
      <alignment horizontal="justify" vertical="center"/>
    </xf>
    <xf numFmtId="167" fontId="6" fillId="0" borderId="39" xfId="49" applyNumberFormat="1" applyFont="1" applyFill="1" applyBorder="1" applyAlignment="1">
      <alignment horizontal="justify" vertical="center"/>
    </xf>
    <xf numFmtId="0" fontId="3" fillId="0" borderId="10" xfId="0" applyNumberFormat="1" applyFont="1" applyFill="1" applyBorder="1" applyAlignment="1">
      <alignment horizontal="center" vertical="center"/>
    </xf>
    <xf numFmtId="15" fontId="3" fillId="0" borderId="11" xfId="0" applyNumberFormat="1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justify" vertical="center"/>
    </xf>
    <xf numFmtId="167" fontId="3" fillId="0" borderId="12" xfId="49" applyNumberFormat="1" applyFont="1" applyFill="1" applyBorder="1" applyAlignment="1">
      <alignment horizontal="justify" vertical="center"/>
    </xf>
    <xf numFmtId="16" fontId="3" fillId="0" borderId="13" xfId="0" applyNumberFormat="1" applyFont="1" applyFill="1" applyBorder="1" applyAlignment="1">
      <alignment horizontal="center" vertical="center"/>
    </xf>
    <xf numFmtId="16" fontId="3" fillId="0" borderId="18" xfId="0" applyNumberFormat="1" applyFont="1" applyFill="1" applyBorder="1" applyAlignment="1">
      <alignment horizontal="center" vertical="center"/>
    </xf>
    <xf numFmtId="16" fontId="3" fillId="0" borderId="33" xfId="0" applyNumberFormat="1" applyFont="1" applyFill="1" applyBorder="1" applyAlignment="1">
      <alignment horizontal="center" vertical="center"/>
    </xf>
    <xf numFmtId="0" fontId="7" fillId="0" borderId="18" xfId="52" applyFont="1" applyFill="1" applyBorder="1" applyAlignment="1">
      <alignment horizontal="center" vertical="center" wrapText="1"/>
      <protection/>
    </xf>
    <xf numFmtId="168" fontId="3" fillId="0" borderId="0" xfId="49" applyNumberFormat="1" applyFont="1" applyFill="1" applyBorder="1" applyAlignment="1">
      <alignment vertical="center"/>
    </xf>
    <xf numFmtId="0" fontId="7" fillId="0" borderId="19" xfId="52" applyFont="1" applyFill="1" applyBorder="1" applyAlignment="1">
      <alignment vertical="center" wrapText="1"/>
      <protection/>
    </xf>
    <xf numFmtId="168" fontId="3" fillId="0" borderId="20" xfId="49" applyNumberFormat="1" applyFont="1" applyFill="1" applyBorder="1" applyAlignment="1">
      <alignment vertical="center"/>
    </xf>
    <xf numFmtId="0" fontId="7" fillId="0" borderId="13" xfId="52" applyFont="1" applyFill="1" applyBorder="1" applyAlignment="1">
      <alignment horizontal="center" vertical="center" wrapText="1"/>
      <protection/>
    </xf>
    <xf numFmtId="0" fontId="7" fillId="0" borderId="14" xfId="52" applyFont="1" applyFill="1" applyBorder="1" applyAlignment="1">
      <alignment vertical="center" wrapText="1"/>
      <protection/>
    </xf>
    <xf numFmtId="168" fontId="3" fillId="0" borderId="15" xfId="49" applyNumberFormat="1" applyFont="1" applyFill="1" applyBorder="1" applyAlignment="1">
      <alignment vertical="center"/>
    </xf>
    <xf numFmtId="168" fontId="7" fillId="0" borderId="15" xfId="49" applyNumberFormat="1" applyFont="1" applyFill="1" applyBorder="1" applyAlignment="1">
      <alignment horizontal="right" vertical="center" wrapText="1"/>
    </xf>
    <xf numFmtId="16" fontId="7" fillId="0" borderId="13" xfId="52" applyNumberFormat="1" applyFont="1" applyFill="1" applyBorder="1" applyAlignment="1">
      <alignment horizontal="center" vertical="center" wrapText="1"/>
      <protection/>
    </xf>
    <xf numFmtId="167" fontId="4" fillId="34" borderId="32" xfId="49" applyNumberFormat="1" applyFont="1" applyFill="1" applyBorder="1" applyAlignment="1">
      <alignment horizontal="justify" vertical="center"/>
    </xf>
    <xf numFmtId="167" fontId="4" fillId="12" borderId="12" xfId="49" applyNumberFormat="1" applyFont="1" applyFill="1" applyBorder="1" applyAlignment="1">
      <alignment horizontal="justify" vertical="center"/>
    </xf>
    <xf numFmtId="167" fontId="4" fillId="12" borderId="32" xfId="49" applyNumberFormat="1" applyFont="1" applyFill="1" applyBorder="1" applyAlignment="1">
      <alignment horizontal="justify" vertical="center"/>
    </xf>
    <xf numFmtId="167" fontId="4" fillId="10" borderId="38" xfId="49" applyNumberFormat="1" applyFont="1" applyFill="1" applyBorder="1" applyAlignment="1">
      <alignment horizontal="justify" vertical="center" wrapText="1"/>
    </xf>
    <xf numFmtId="167" fontId="4" fillId="10" borderId="12" xfId="49" applyNumberFormat="1" applyFont="1" applyFill="1" applyBorder="1" applyAlignment="1">
      <alignment horizontal="justify" vertical="center" wrapText="1"/>
    </xf>
    <xf numFmtId="167" fontId="4" fillId="10" borderId="32" xfId="49" applyNumberFormat="1" applyFont="1" applyFill="1" applyBorder="1" applyAlignment="1">
      <alignment horizontal="justify" vertical="center"/>
    </xf>
    <xf numFmtId="0" fontId="3" fillId="0" borderId="0" xfId="0" applyNumberFormat="1" applyFont="1" applyAlignment="1">
      <alignment horizontal="justify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justify" vertical="center"/>
    </xf>
    <xf numFmtId="168" fontId="3" fillId="0" borderId="0" xfId="0" applyNumberFormat="1" applyFont="1" applyAlignment="1">
      <alignment horizontal="justify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justify" vertical="center" wrapText="1"/>
    </xf>
    <xf numFmtId="168" fontId="3" fillId="0" borderId="14" xfId="49" applyNumberFormat="1" applyFont="1" applyFill="1" applyBorder="1" applyAlignment="1">
      <alignment horizontal="justify" vertical="center"/>
    </xf>
    <xf numFmtId="0" fontId="3" fillId="0" borderId="42" xfId="0" applyNumberFormat="1" applyFont="1" applyBorder="1" applyAlignment="1">
      <alignment horizontal="justify" vertical="center" wrapText="1"/>
    </xf>
    <xf numFmtId="0" fontId="3" fillId="0" borderId="14" xfId="0" applyNumberFormat="1" applyFont="1" applyBorder="1" applyAlignment="1">
      <alignment horizontal="justify" vertical="center" wrapText="1"/>
    </xf>
    <xf numFmtId="168" fontId="3" fillId="0" borderId="28" xfId="49" applyNumberFormat="1" applyFont="1" applyFill="1" applyBorder="1" applyAlignment="1">
      <alignment horizontal="justify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0" fontId="3" fillId="0" borderId="45" xfId="0" applyNumberFormat="1" applyFont="1" applyBorder="1" applyAlignment="1">
      <alignment horizontal="justify" vertical="center" wrapText="1"/>
    </xf>
    <xf numFmtId="0" fontId="3" fillId="0" borderId="17" xfId="0" applyNumberFormat="1" applyFont="1" applyBorder="1" applyAlignment="1">
      <alignment horizontal="justify" vertical="center" wrapText="1"/>
    </xf>
    <xf numFmtId="0" fontId="3" fillId="0" borderId="14" xfId="0" applyNumberFormat="1" applyFont="1" applyBorder="1" applyAlignment="1">
      <alignment horizontal="justify" vertical="center"/>
    </xf>
    <xf numFmtId="168" fontId="3" fillId="0" borderId="15" xfId="49" applyNumberFormat="1" applyFont="1" applyFill="1" applyBorder="1" applyAlignment="1">
      <alignment horizontal="justify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31" xfId="0" applyNumberFormat="1" applyFont="1" applyBorder="1" applyAlignment="1">
      <alignment horizontal="justify" vertical="center"/>
    </xf>
    <xf numFmtId="0" fontId="3" fillId="0" borderId="17" xfId="0" applyNumberFormat="1" applyFont="1" applyBorder="1" applyAlignment="1">
      <alignment horizontal="justify" vertical="center"/>
    </xf>
    <xf numFmtId="168" fontId="3" fillId="0" borderId="21" xfId="49" applyNumberFormat="1" applyFont="1" applyFill="1" applyBorder="1" applyAlignment="1">
      <alignment horizontal="justify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justify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justify" vertical="center"/>
    </xf>
    <xf numFmtId="0" fontId="3" fillId="0" borderId="14" xfId="52" applyNumberFormat="1" applyFont="1" applyFill="1" applyBorder="1" applyAlignment="1">
      <alignment horizontal="center" vertical="center"/>
      <protection/>
    </xf>
    <xf numFmtId="0" fontId="3" fillId="0" borderId="14" xfId="52" applyNumberFormat="1" applyFont="1" applyFill="1" applyBorder="1" applyAlignment="1">
      <alignment horizontal="justify" vertical="center"/>
      <protection/>
    </xf>
    <xf numFmtId="0" fontId="3" fillId="0" borderId="0" xfId="0" applyNumberFormat="1" applyFont="1" applyBorder="1" applyAlignment="1">
      <alignment horizontal="justify" vertical="center"/>
    </xf>
    <xf numFmtId="0" fontId="4" fillId="0" borderId="32" xfId="0" applyNumberFormat="1" applyFont="1" applyFill="1" applyBorder="1" applyAlignment="1">
      <alignment horizontal="center" vertical="center" wrapText="1"/>
    </xf>
    <xf numFmtId="0" fontId="3" fillId="0" borderId="19" xfId="52" applyNumberFormat="1" applyFont="1" applyFill="1" applyBorder="1" applyAlignment="1">
      <alignment horizontal="center" vertical="center"/>
      <protection/>
    </xf>
    <xf numFmtId="0" fontId="3" fillId="0" borderId="19" xfId="52" applyNumberFormat="1" applyFont="1" applyFill="1" applyBorder="1" applyAlignment="1">
      <alignment horizontal="justify" vertical="center"/>
      <protection/>
    </xf>
    <xf numFmtId="168" fontId="3" fillId="0" borderId="20" xfId="49" applyNumberFormat="1" applyFont="1" applyFill="1" applyBorder="1" applyAlignment="1">
      <alignment horizontal="justify" vertical="center"/>
    </xf>
    <xf numFmtId="0" fontId="3" fillId="0" borderId="24" xfId="52" applyNumberFormat="1" applyFont="1" applyFill="1" applyBorder="1" applyAlignment="1">
      <alignment horizontal="center" vertical="center"/>
      <protection/>
    </xf>
    <xf numFmtId="0" fontId="3" fillId="0" borderId="25" xfId="52" applyNumberFormat="1" applyFont="1" applyFill="1" applyBorder="1" applyAlignment="1">
      <alignment horizontal="center" vertical="center"/>
      <protection/>
    </xf>
    <xf numFmtId="0" fontId="3" fillId="0" borderId="17" xfId="52" applyNumberFormat="1" applyFont="1" applyFill="1" applyBorder="1" applyAlignment="1">
      <alignment horizontal="justify" vertical="center"/>
      <protection/>
    </xf>
    <xf numFmtId="0" fontId="5" fillId="0" borderId="22" xfId="0" applyNumberFormat="1" applyFont="1" applyFill="1" applyBorder="1" applyAlignment="1">
      <alignment horizontal="left" vertical="center"/>
    </xf>
    <xf numFmtId="0" fontId="6" fillId="0" borderId="26" xfId="0" applyNumberFormat="1" applyFont="1" applyFill="1" applyBorder="1" applyAlignment="1">
      <alignment horizontal="justify" vertical="center"/>
    </xf>
    <xf numFmtId="168" fontId="6" fillId="0" borderId="38" xfId="49" applyNumberFormat="1" applyFont="1" applyFill="1" applyBorder="1" applyAlignment="1">
      <alignment horizontal="justify" vertical="center"/>
    </xf>
    <xf numFmtId="0" fontId="3" fillId="0" borderId="19" xfId="0" applyNumberFormat="1" applyFont="1" applyFill="1" applyBorder="1" applyAlignment="1">
      <alignment horizontal="justify" vertical="center"/>
    </xf>
    <xf numFmtId="0" fontId="5" fillId="0" borderId="22" xfId="52" applyNumberFormat="1" applyFont="1" applyFill="1" applyBorder="1" applyAlignment="1">
      <alignment horizontal="left" vertical="center"/>
      <protection/>
    </xf>
    <xf numFmtId="0" fontId="5" fillId="0" borderId="26" xfId="52" applyNumberFormat="1" applyFont="1" applyFill="1" applyBorder="1" applyAlignment="1">
      <alignment horizontal="justify" vertical="center"/>
      <protection/>
    </xf>
    <xf numFmtId="0" fontId="5" fillId="0" borderId="26" xfId="49" applyNumberFormat="1" applyFont="1" applyFill="1" applyBorder="1" applyAlignment="1">
      <alignment horizontal="justify" vertical="center"/>
    </xf>
    <xf numFmtId="168" fontId="6" fillId="0" borderId="38" xfId="49" applyNumberFormat="1" applyFont="1" applyBorder="1" applyAlignment="1">
      <alignment horizontal="justify" vertical="center"/>
    </xf>
    <xf numFmtId="0" fontId="3" fillId="0" borderId="17" xfId="52" applyNumberFormat="1" applyFont="1" applyFill="1" applyBorder="1" applyAlignment="1">
      <alignment horizontal="center" vertical="center"/>
      <protection/>
    </xf>
    <xf numFmtId="0" fontId="3" fillId="0" borderId="34" xfId="52" applyNumberFormat="1" applyFont="1" applyFill="1" applyBorder="1" applyAlignment="1">
      <alignment horizontal="center" vertical="center"/>
      <protection/>
    </xf>
    <xf numFmtId="168" fontId="3" fillId="0" borderId="0" xfId="49" applyNumberFormat="1" applyFont="1" applyAlignment="1">
      <alignment horizontal="justify" vertical="center"/>
    </xf>
    <xf numFmtId="168" fontId="4" fillId="34" borderId="11" xfId="49" applyNumberFormat="1" applyFont="1" applyFill="1" applyBorder="1" applyAlignment="1">
      <alignment horizontal="justify" vertical="center"/>
    </xf>
    <xf numFmtId="168" fontId="4" fillId="34" borderId="12" xfId="49" applyNumberFormat="1" applyFont="1" applyFill="1" applyBorder="1" applyAlignment="1">
      <alignment horizontal="justify" vertical="center"/>
    </xf>
    <xf numFmtId="168" fontId="4" fillId="34" borderId="32" xfId="49" applyNumberFormat="1" applyFont="1" applyFill="1" applyBorder="1" applyAlignment="1">
      <alignment horizontal="justify" vertical="center"/>
    </xf>
    <xf numFmtId="168" fontId="4" fillId="12" borderId="12" xfId="49" applyNumberFormat="1" applyFont="1" applyFill="1" applyBorder="1" applyAlignment="1">
      <alignment horizontal="justify" vertical="center"/>
    </xf>
    <xf numFmtId="168" fontId="4" fillId="12" borderId="32" xfId="49" applyNumberFormat="1" applyFont="1" applyFill="1" applyBorder="1" applyAlignment="1">
      <alignment horizontal="justify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42" xfId="0" applyFont="1" applyBorder="1" applyAlignment="1">
      <alignment horizontal="justify" vertical="center" wrapText="1"/>
    </xf>
    <xf numFmtId="0" fontId="3" fillId="0" borderId="43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42" xfId="0" applyFont="1" applyFill="1" applyBorder="1" applyAlignment="1">
      <alignment horizontal="justify" vertical="center" wrapText="1"/>
    </xf>
    <xf numFmtId="0" fontId="3" fillId="0" borderId="19" xfId="52" applyFont="1" applyFill="1" applyBorder="1" applyAlignment="1">
      <alignment vertical="center" wrapText="1"/>
      <protection/>
    </xf>
    <xf numFmtId="0" fontId="3" fillId="0" borderId="14" xfId="52" applyFont="1" applyFill="1" applyBorder="1" applyAlignment="1">
      <alignment vertical="center" wrapText="1"/>
      <protection/>
    </xf>
    <xf numFmtId="0" fontId="3" fillId="0" borderId="17" xfId="52" applyFont="1" applyFill="1" applyBorder="1" applyAlignment="1">
      <alignment vertical="center" wrapText="1"/>
      <protection/>
    </xf>
    <xf numFmtId="0" fontId="7" fillId="0" borderId="34" xfId="52" applyFont="1" applyFill="1" applyBorder="1" applyAlignment="1">
      <alignment vertical="center" wrapText="1"/>
      <protection/>
    </xf>
    <xf numFmtId="15" fontId="3" fillId="0" borderId="19" xfId="52" applyNumberFormat="1" applyFont="1" applyFill="1" applyBorder="1" applyAlignment="1">
      <alignment horizontal="justify" vertical="center"/>
      <protection/>
    </xf>
    <xf numFmtId="0" fontId="3" fillId="0" borderId="19" xfId="52" applyFont="1" applyFill="1" applyBorder="1" applyAlignment="1">
      <alignment horizontal="justify" vertical="center"/>
      <protection/>
    </xf>
    <xf numFmtId="15" fontId="3" fillId="0" borderId="14" xfId="52" applyNumberFormat="1" applyFont="1" applyFill="1" applyBorder="1" applyAlignment="1">
      <alignment horizontal="justify" vertical="center"/>
      <protection/>
    </xf>
    <xf numFmtId="0" fontId="3" fillId="0" borderId="14" xfId="52" applyFont="1" applyFill="1" applyBorder="1" applyAlignment="1">
      <alignment horizontal="justify" vertical="center"/>
      <protection/>
    </xf>
    <xf numFmtId="15" fontId="3" fillId="0" borderId="17" xfId="52" applyNumberFormat="1" applyFont="1" applyFill="1" applyBorder="1" applyAlignment="1">
      <alignment horizontal="justify" vertical="center"/>
      <protection/>
    </xf>
    <xf numFmtId="0" fontId="5" fillId="0" borderId="22" xfId="52" applyFont="1" applyFill="1" applyBorder="1" applyAlignment="1">
      <alignment horizontal="left" vertical="center"/>
      <protection/>
    </xf>
    <xf numFmtId="15" fontId="5" fillId="0" borderId="26" xfId="52" applyNumberFormat="1" applyFont="1" applyFill="1" applyBorder="1" applyAlignment="1">
      <alignment horizontal="justify" vertical="center"/>
      <protection/>
    </xf>
    <xf numFmtId="168" fontId="5" fillId="0" borderId="26" xfId="49" applyNumberFormat="1" applyFont="1" applyFill="1" applyBorder="1" applyAlignment="1">
      <alignment horizontal="justify" vertical="center"/>
    </xf>
    <xf numFmtId="168" fontId="6" fillId="0" borderId="38" xfId="0" applyNumberFormat="1" applyFont="1" applyBorder="1" applyAlignment="1">
      <alignment horizontal="justify" vertical="center"/>
    </xf>
    <xf numFmtId="0" fontId="3" fillId="0" borderId="19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24" xfId="52" applyFont="1" applyFill="1" applyBorder="1" applyAlignment="1">
      <alignment horizontal="justify" vertical="center"/>
      <protection/>
    </xf>
    <xf numFmtId="0" fontId="7" fillId="0" borderId="0" xfId="0" applyFont="1" applyAlignment="1">
      <alignment vertical="center"/>
    </xf>
    <xf numFmtId="16" fontId="3" fillId="0" borderId="19" xfId="0" applyNumberFormat="1" applyFont="1" applyFill="1" applyBorder="1" applyAlignment="1">
      <alignment horizontal="center" vertical="center"/>
    </xf>
    <xf numFmtId="16" fontId="3" fillId="0" borderId="14" xfId="52" applyNumberFormat="1" applyFont="1" applyFill="1" applyBorder="1" applyAlignment="1">
      <alignment horizontal="center" vertical="center"/>
      <protection/>
    </xf>
    <xf numFmtId="16" fontId="3" fillId="0" borderId="14" xfId="0" applyNumberFormat="1" applyFont="1" applyFill="1" applyBorder="1" applyAlignment="1">
      <alignment horizontal="center" vertical="center"/>
    </xf>
    <xf numFmtId="168" fontId="3" fillId="0" borderId="46" xfId="49" applyNumberFormat="1" applyFont="1" applyFill="1" applyBorder="1" applyAlignment="1">
      <alignment vertical="center"/>
    </xf>
    <xf numFmtId="167" fontId="3" fillId="0" borderId="28" xfId="49" applyNumberFormat="1" applyFont="1" applyBorder="1" applyAlignment="1">
      <alignment horizontal="justify" vertical="center" wrapText="1"/>
    </xf>
    <xf numFmtId="0" fontId="3" fillId="0" borderId="47" xfId="0" applyFont="1" applyFill="1" applyBorder="1" applyAlignment="1">
      <alignment horizontal="center" vertical="center"/>
    </xf>
    <xf numFmtId="167" fontId="4" fillId="12" borderId="21" xfId="49" applyNumberFormat="1" applyFont="1" applyFill="1" applyBorder="1" applyAlignment="1">
      <alignment horizontal="justify" vertical="center"/>
    </xf>
    <xf numFmtId="0" fontId="3" fillId="0" borderId="19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164" fontId="3" fillId="0" borderId="17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vertical="center"/>
    </xf>
    <xf numFmtId="169" fontId="3" fillId="0" borderId="15" xfId="49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9" xfId="0" applyFont="1" applyFill="1" applyBorder="1" applyAlignment="1">
      <alignment horizontal="center" vertical="center"/>
    </xf>
    <xf numFmtId="15" fontId="3" fillId="0" borderId="11" xfId="0" applyNumberFormat="1" applyFont="1" applyBorder="1" applyAlignment="1">
      <alignment horizontal="justify" vertical="center" wrapText="1"/>
    </xf>
    <xf numFmtId="0" fontId="3" fillId="0" borderId="50" xfId="0" applyFont="1" applyBorder="1" applyAlignment="1">
      <alignment horizontal="justify" vertical="center" wrapText="1"/>
    </xf>
    <xf numFmtId="167" fontId="4" fillId="34" borderId="20" xfId="49" applyNumberFormat="1" applyFont="1" applyFill="1" applyBorder="1" applyAlignment="1">
      <alignment horizontal="justify" vertical="center"/>
    </xf>
    <xf numFmtId="167" fontId="4" fillId="34" borderId="51" xfId="49" applyNumberFormat="1" applyFont="1" applyFill="1" applyBorder="1" applyAlignment="1">
      <alignment horizontal="justify" vertical="center"/>
    </xf>
    <xf numFmtId="167" fontId="4" fillId="10" borderId="39" xfId="49" applyNumberFormat="1" applyFont="1" applyFill="1" applyBorder="1" applyAlignment="1">
      <alignment horizontal="justify" vertical="center" wrapText="1"/>
    </xf>
    <xf numFmtId="167" fontId="4" fillId="12" borderId="30" xfId="49" applyNumberFormat="1" applyFont="1" applyFill="1" applyBorder="1" applyAlignment="1">
      <alignment horizontal="justify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169" fontId="3" fillId="0" borderId="14" xfId="49" applyNumberFormat="1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14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167" fontId="3" fillId="0" borderId="11" xfId="49" applyNumberFormat="1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167" fontId="4" fillId="34" borderId="52" xfId="49" applyNumberFormat="1" applyFont="1" applyFill="1" applyBorder="1" applyAlignment="1">
      <alignment horizontal="justify" vertical="center"/>
    </xf>
    <xf numFmtId="167" fontId="4" fillId="12" borderId="11" xfId="49" applyNumberFormat="1" applyFont="1" applyFill="1" applyBorder="1" applyAlignment="1">
      <alignment horizontal="justify" vertical="center"/>
    </xf>
    <xf numFmtId="167" fontId="4" fillId="10" borderId="11" xfId="49" applyNumberFormat="1" applyFont="1" applyFill="1" applyBorder="1" applyAlignment="1">
      <alignment horizontal="justify" vertical="center" wrapText="1"/>
    </xf>
    <xf numFmtId="167" fontId="4" fillId="10" borderId="11" xfId="49" applyNumberFormat="1" applyFont="1" applyFill="1" applyBorder="1" applyAlignment="1">
      <alignment horizontal="justify" vertical="center"/>
    </xf>
    <xf numFmtId="0" fontId="3" fillId="0" borderId="19" xfId="0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164" fontId="3" fillId="33" borderId="19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164" fontId="3" fillId="33" borderId="14" xfId="0" applyNumberFormat="1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164" fontId="3" fillId="33" borderId="17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164" fontId="3" fillId="36" borderId="14" xfId="0" applyNumberFormat="1" applyFont="1" applyFill="1" applyBorder="1" applyAlignment="1">
      <alignment vertical="center"/>
    </xf>
    <xf numFmtId="169" fontId="3" fillId="33" borderId="14" xfId="0" applyNumberFormat="1" applyFont="1" applyFill="1" applyBorder="1" applyAlignment="1">
      <alignment vertical="center"/>
    </xf>
    <xf numFmtId="169" fontId="3" fillId="0" borderId="14" xfId="0" applyNumberFormat="1" applyFont="1" applyFill="1" applyBorder="1" applyAlignment="1">
      <alignment vertical="center"/>
    </xf>
    <xf numFmtId="169" fontId="3" fillId="36" borderId="14" xfId="0" applyNumberFormat="1" applyFont="1" applyFill="1" applyBorder="1" applyAlignment="1">
      <alignment vertical="center"/>
    </xf>
    <xf numFmtId="169" fontId="3" fillId="0" borderId="17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36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center" vertical="center" wrapText="1"/>
    </xf>
    <xf numFmtId="169" fontId="50" fillId="0" borderId="42" xfId="49" applyNumberFormat="1" applyFont="1" applyFill="1" applyBorder="1" applyAlignment="1">
      <alignment horizontal="center" vertical="center" wrapText="1"/>
    </xf>
    <xf numFmtId="167" fontId="3" fillId="0" borderId="0" xfId="49" applyNumberFormat="1" applyFont="1" applyFill="1" applyBorder="1" applyAlignment="1">
      <alignment horizontal="center" vertical="center"/>
    </xf>
    <xf numFmtId="169" fontId="3" fillId="0" borderId="19" xfId="0" applyNumberFormat="1" applyFont="1" applyBorder="1" applyAlignment="1">
      <alignment horizontal="center" vertical="center"/>
    </xf>
    <xf numFmtId="169" fontId="3" fillId="0" borderId="14" xfId="0" applyNumberFormat="1" applyFont="1" applyBorder="1" applyAlignment="1">
      <alignment horizontal="center" vertical="center"/>
    </xf>
    <xf numFmtId="169" fontId="51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16" fontId="3" fillId="0" borderId="14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9" fontId="3" fillId="0" borderId="17" xfId="0" applyNumberFormat="1" applyFont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15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7" fontId="3" fillId="0" borderId="11" xfId="49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67" fontId="4" fillId="10" borderId="11" xfId="49" applyNumberFormat="1" applyFont="1" applyFill="1" applyBorder="1" applyAlignment="1">
      <alignment horizontal="center" vertical="center"/>
    </xf>
    <xf numFmtId="167" fontId="4" fillId="10" borderId="11" xfId="49" applyNumberFormat="1" applyFont="1" applyFill="1" applyBorder="1" applyAlignment="1">
      <alignment horizontal="center" vertical="center" wrapText="1"/>
    </xf>
    <xf numFmtId="167" fontId="4" fillId="12" borderId="11" xfId="49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168" fontId="3" fillId="33" borderId="0" xfId="49" applyNumberFormat="1" applyFont="1" applyFill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4" fillId="37" borderId="32" xfId="49" applyNumberFormat="1" applyFont="1" applyFill="1" applyBorder="1" applyAlignment="1">
      <alignment horizontal="center" vertical="center" wrapText="1"/>
    </xf>
    <xf numFmtId="168" fontId="4" fillId="37" borderId="32" xfId="49" applyNumberFormat="1" applyFont="1" applyFill="1" applyBorder="1" applyAlignment="1">
      <alignment horizontal="center" vertical="center" wrapText="1"/>
    </xf>
    <xf numFmtId="0" fontId="4" fillId="37" borderId="32" xfId="0" applyNumberFormat="1" applyFont="1" applyFill="1" applyBorder="1" applyAlignment="1">
      <alignment horizontal="center" vertical="center" wrapText="1"/>
    </xf>
    <xf numFmtId="0" fontId="4" fillId="35" borderId="53" xfId="49" applyNumberFormat="1" applyFont="1" applyFill="1" applyBorder="1" applyAlignment="1">
      <alignment horizontal="center" vertical="center" wrapText="1"/>
    </xf>
    <xf numFmtId="168" fontId="4" fillId="35" borderId="32" xfId="49" applyNumberFormat="1" applyFont="1" applyFill="1" applyBorder="1" applyAlignment="1">
      <alignment horizontal="center" vertical="center" wrapText="1"/>
    </xf>
    <xf numFmtId="0" fontId="4" fillId="35" borderId="32" xfId="0" applyNumberFormat="1" applyFont="1" applyFill="1" applyBorder="1" applyAlignment="1">
      <alignment horizontal="center" vertical="center" wrapText="1"/>
    </xf>
    <xf numFmtId="0" fontId="3" fillId="0" borderId="54" xfId="49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38" borderId="54" xfId="49" applyNumberFormat="1" applyFont="1" applyFill="1" applyBorder="1" applyAlignment="1">
      <alignment horizontal="center" vertical="center" wrapText="1"/>
    </xf>
    <xf numFmtId="0" fontId="3" fillId="38" borderId="55" xfId="0" applyNumberFormat="1" applyFont="1" applyFill="1" applyBorder="1" applyAlignment="1">
      <alignment horizontal="center" vertical="center" wrapText="1"/>
    </xf>
    <xf numFmtId="0" fontId="3" fillId="0" borderId="54" xfId="49" applyNumberFormat="1" applyFont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4" fillId="35" borderId="32" xfId="49" applyNumberFormat="1" applyFont="1" applyFill="1" applyBorder="1" applyAlignment="1">
      <alignment horizontal="center" vertical="center" wrapText="1"/>
    </xf>
    <xf numFmtId="0" fontId="3" fillId="0" borderId="57" xfId="49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3" fillId="33" borderId="0" xfId="49" applyNumberFormat="1" applyFont="1" applyFill="1" applyAlignment="1">
      <alignment horizontal="center" vertical="center"/>
    </xf>
    <xf numFmtId="168" fontId="3" fillId="33" borderId="0" xfId="49" applyNumberFormat="1" applyFont="1" applyFill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0" fontId="9" fillId="33" borderId="0" xfId="49" applyNumberFormat="1" applyFont="1" applyFill="1" applyAlignment="1">
      <alignment horizontal="center" vertical="center"/>
    </xf>
    <xf numFmtId="168" fontId="9" fillId="33" borderId="0" xfId="49" applyNumberFormat="1" applyFont="1" applyFill="1" applyAlignment="1">
      <alignment horizontal="center" vertical="center"/>
    </xf>
    <xf numFmtId="0" fontId="9" fillId="33" borderId="0" xfId="0" applyNumberFormat="1" applyFont="1" applyFill="1" applyAlignment="1">
      <alignment horizontal="center" vertical="center"/>
    </xf>
    <xf numFmtId="0" fontId="4" fillId="35" borderId="32" xfId="0" applyFont="1" applyFill="1" applyBorder="1" applyAlignment="1">
      <alignment horizontal="center" vertical="center" wrapText="1"/>
    </xf>
    <xf numFmtId="168" fontId="3" fillId="0" borderId="55" xfId="49" applyNumberFormat="1" applyFont="1" applyBorder="1" applyAlignment="1">
      <alignment horizontal="center" vertical="center" wrapText="1"/>
    </xf>
    <xf numFmtId="168" fontId="3" fillId="0" borderId="56" xfId="49" applyNumberFormat="1" applyFont="1" applyBorder="1" applyAlignment="1">
      <alignment horizontal="center" vertical="center" wrapText="1"/>
    </xf>
    <xf numFmtId="0" fontId="3" fillId="0" borderId="0" xfId="49" applyNumberFormat="1" applyFont="1" applyAlignment="1">
      <alignment horizontal="center" vertical="center"/>
    </xf>
    <xf numFmtId="168" fontId="3" fillId="0" borderId="0" xfId="49" applyNumberFormat="1" applyFont="1" applyAlignment="1">
      <alignment horizontal="center" vertical="center"/>
    </xf>
    <xf numFmtId="168" fontId="3" fillId="0" borderId="40" xfId="49" applyNumberFormat="1" applyFont="1" applyBorder="1" applyAlignment="1">
      <alignment horizontal="center" vertical="center" wrapText="1"/>
    </xf>
    <xf numFmtId="168" fontId="4" fillId="37" borderId="58" xfId="49" applyNumberFormat="1" applyFont="1" applyFill="1" applyBorder="1" applyAlignment="1">
      <alignment horizontal="center" vertical="center"/>
    </xf>
    <xf numFmtId="169" fontId="4" fillId="35" borderId="32" xfId="49" applyNumberFormat="1" applyFont="1" applyFill="1" applyBorder="1" applyAlignment="1">
      <alignment horizontal="right" vertical="center" wrapText="1"/>
    </xf>
    <xf numFmtId="169" fontId="3" fillId="0" borderId="55" xfId="49" applyNumberFormat="1" applyFont="1" applyFill="1" applyBorder="1" applyAlignment="1">
      <alignment horizontal="right" vertical="center" wrapText="1"/>
    </xf>
    <xf numFmtId="169" fontId="3" fillId="38" borderId="55" xfId="49" applyNumberFormat="1" applyFont="1" applyFill="1" applyBorder="1" applyAlignment="1">
      <alignment horizontal="right" vertical="center" wrapText="1"/>
    </xf>
    <xf numFmtId="169" fontId="3" fillId="0" borderId="55" xfId="49" applyNumberFormat="1" applyFont="1" applyBorder="1" applyAlignment="1">
      <alignment horizontal="right" vertical="center" wrapText="1"/>
    </xf>
    <xf numFmtId="169" fontId="3" fillId="0" borderId="56" xfId="49" applyNumberFormat="1" applyFont="1" applyBorder="1" applyAlignment="1">
      <alignment horizontal="righ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168" fontId="52" fillId="0" borderId="55" xfId="49" applyNumberFormat="1" applyFont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 wrapText="1"/>
    </xf>
    <xf numFmtId="167" fontId="3" fillId="0" borderId="11" xfId="49" applyNumberFormat="1" applyFont="1" applyFill="1" applyBorder="1" applyAlignment="1">
      <alignment horizontal="center" vertical="center"/>
    </xf>
    <xf numFmtId="167" fontId="4" fillId="34" borderId="17" xfId="49" applyNumberFormat="1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left"/>
      <protection/>
    </xf>
    <xf numFmtId="0" fontId="7" fillId="0" borderId="0" xfId="53" applyFont="1" applyFill="1" applyBorder="1" applyAlignment="1">
      <alignment horizontal="left" wrapText="1"/>
      <protection/>
    </xf>
    <xf numFmtId="0" fontId="3" fillId="0" borderId="19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7" fillId="0" borderId="19" xfId="52" applyFont="1" applyFill="1" applyBorder="1" applyAlignment="1">
      <alignment horizontal="left"/>
      <protection/>
    </xf>
    <xf numFmtId="0" fontId="7" fillId="0" borderId="14" xfId="52" applyFont="1" applyFill="1" applyBorder="1" applyAlignment="1">
      <alignment horizontal="left"/>
      <protection/>
    </xf>
    <xf numFmtId="0" fontId="3" fillId="0" borderId="14" xfId="0" applyFont="1" applyFill="1" applyBorder="1" applyAlignment="1">
      <alignment horizontal="left"/>
    </xf>
    <xf numFmtId="0" fontId="7" fillId="0" borderId="0" xfId="53" applyFont="1" applyFill="1" applyBorder="1" applyAlignment="1">
      <alignment wrapText="1"/>
      <protection/>
    </xf>
    <xf numFmtId="0" fontId="3" fillId="0" borderId="0" xfId="0" applyFont="1" applyFill="1" applyBorder="1" applyAlignment="1">
      <alignment/>
    </xf>
    <xf numFmtId="0" fontId="3" fillId="0" borderId="27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/>
    </xf>
    <xf numFmtId="0" fontId="7" fillId="0" borderId="19" xfId="53" applyFont="1" applyFill="1" applyBorder="1" applyAlignment="1">
      <alignment wrapText="1"/>
      <protection/>
    </xf>
    <xf numFmtId="0" fontId="7" fillId="0" borderId="14" xfId="53" applyFont="1" applyFill="1" applyBorder="1" applyAlignment="1">
      <alignment wrapText="1"/>
      <protection/>
    </xf>
    <xf numFmtId="0" fontId="7" fillId="0" borderId="17" xfId="53" applyFont="1" applyFill="1" applyBorder="1" applyAlignment="1">
      <alignment wrapText="1"/>
      <protection/>
    </xf>
    <xf numFmtId="0" fontId="3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67" fontId="3" fillId="36" borderId="19" xfId="49" applyNumberFormat="1" applyFont="1" applyFill="1" applyBorder="1" applyAlignment="1">
      <alignment horizontal="center" vertical="center"/>
    </xf>
    <xf numFmtId="167" fontId="3" fillId="36" borderId="17" xfId="49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167" fontId="3" fillId="34" borderId="11" xfId="49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7" fillId="0" borderId="0" xfId="53" applyFont="1" applyFill="1" applyBorder="1" applyAlignment="1">
      <alignment vertical="center" wrapText="1"/>
      <protection/>
    </xf>
    <xf numFmtId="169" fontId="3" fillId="0" borderId="0" xfId="0" applyNumberFormat="1" applyFont="1" applyBorder="1" applyAlignment="1">
      <alignment horizontal="center" vertical="center"/>
    </xf>
    <xf numFmtId="10" fontId="3" fillId="0" borderId="0" xfId="49" applyNumberFormat="1" applyFont="1" applyAlignment="1">
      <alignment horizontal="center" vertical="center"/>
    </xf>
    <xf numFmtId="169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169" fontId="51" fillId="0" borderId="0" xfId="0" applyNumberFormat="1" applyFont="1" applyFill="1" applyBorder="1" applyAlignment="1">
      <alignment/>
    </xf>
    <xf numFmtId="167" fontId="4" fillId="12" borderId="17" xfId="49" applyNumberFormat="1" applyFont="1" applyFill="1" applyBorder="1" applyAlignment="1">
      <alignment horizontal="center" vertical="center"/>
    </xf>
    <xf numFmtId="169" fontId="51" fillId="0" borderId="17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172" fontId="53" fillId="0" borderId="0" xfId="47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173" fontId="0" fillId="0" borderId="0" xfId="0" applyNumberFormat="1" applyFill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164" fontId="54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center"/>
    </xf>
    <xf numFmtId="6" fontId="54" fillId="0" borderId="0" xfId="0" applyNumberFormat="1" applyFont="1" applyFill="1" applyBorder="1" applyAlignment="1">
      <alignment horizontal="right"/>
    </xf>
    <xf numFmtId="174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 wrapText="1"/>
    </xf>
    <xf numFmtId="173" fontId="56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169" fontId="3" fillId="0" borderId="14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169" fontId="3" fillId="0" borderId="19" xfId="0" applyNumberFormat="1" applyFont="1" applyFill="1" applyBorder="1" applyAlignment="1">
      <alignment horizontal="center" vertical="center"/>
    </xf>
    <xf numFmtId="169" fontId="3" fillId="0" borderId="17" xfId="0" applyNumberFormat="1" applyFont="1" applyFill="1" applyBorder="1" applyAlignment="1">
      <alignment horizontal="center" vertical="center"/>
    </xf>
    <xf numFmtId="169" fontId="3" fillId="0" borderId="0" xfId="0" applyNumberFormat="1" applyFont="1" applyBorder="1" applyAlignment="1">
      <alignment horizontal="left" vertical="center"/>
    </xf>
    <xf numFmtId="0" fontId="3" fillId="16" borderId="0" xfId="0" applyFont="1" applyFill="1" applyBorder="1" applyAlignment="1">
      <alignment horizontal="center" vertical="center"/>
    </xf>
    <xf numFmtId="0" fontId="3" fillId="14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167" fontId="4" fillId="0" borderId="60" xfId="49" applyNumberFormat="1" applyFont="1" applyBorder="1" applyAlignment="1" applyProtection="1">
      <alignment horizontal="center" vertical="center" wrapText="1"/>
      <protection/>
    </xf>
    <xf numFmtId="167" fontId="3" fillId="0" borderId="11" xfId="49" applyNumberFormat="1" applyFont="1" applyBorder="1" applyAlignment="1">
      <alignment horizontal="center" vertical="center" wrapText="1"/>
    </xf>
    <xf numFmtId="167" fontId="4" fillId="0" borderId="61" xfId="49" applyNumberFormat="1" applyFont="1" applyBorder="1" applyAlignment="1" applyProtection="1">
      <alignment horizontal="center" vertical="center" wrapText="1"/>
      <protection/>
    </xf>
    <xf numFmtId="167" fontId="3" fillId="0" borderId="23" xfId="49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7" fontId="4" fillId="0" borderId="62" xfId="49" applyNumberFormat="1" applyFont="1" applyBorder="1" applyAlignment="1" applyProtection="1">
      <alignment horizontal="center" vertical="center" wrapText="1"/>
      <protection/>
    </xf>
    <xf numFmtId="167" fontId="3" fillId="0" borderId="12" xfId="49" applyNumberFormat="1" applyFont="1" applyBorder="1" applyAlignment="1">
      <alignment horizontal="center" vertical="center" wrapText="1"/>
    </xf>
    <xf numFmtId="0" fontId="4" fillId="34" borderId="63" xfId="0" applyFont="1" applyFill="1" applyBorder="1" applyAlignment="1">
      <alignment horizontal="center" vertical="center"/>
    </xf>
    <xf numFmtId="0" fontId="4" fillId="34" borderId="64" xfId="0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horizontal="center" vertical="center"/>
    </xf>
    <xf numFmtId="0" fontId="4" fillId="12" borderId="63" xfId="0" applyFont="1" applyFill="1" applyBorder="1" applyAlignment="1">
      <alignment horizontal="center" vertical="center"/>
    </xf>
    <xf numFmtId="0" fontId="4" fillId="12" borderId="64" xfId="0" applyFont="1" applyFill="1" applyBorder="1" applyAlignment="1">
      <alignment horizontal="center" vertical="center"/>
    </xf>
    <xf numFmtId="0" fontId="4" fillId="12" borderId="65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0" fontId="4" fillId="12" borderId="26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2" borderId="66" xfId="0" applyFont="1" applyFill="1" applyBorder="1" applyAlignment="1">
      <alignment horizontal="center" vertical="center"/>
    </xf>
    <xf numFmtId="0" fontId="4" fillId="12" borderId="67" xfId="0" applyFont="1" applyFill="1" applyBorder="1" applyAlignment="1">
      <alignment horizontal="center" vertical="center"/>
    </xf>
    <xf numFmtId="0" fontId="4" fillId="12" borderId="53" xfId="0" applyFont="1" applyFill="1" applyBorder="1" applyAlignment="1">
      <alignment horizontal="center" vertical="center"/>
    </xf>
    <xf numFmtId="0" fontId="4" fillId="12" borderId="29" xfId="0" applyFont="1" applyFill="1" applyBorder="1" applyAlignment="1">
      <alignment horizontal="center" vertical="center"/>
    </xf>
    <xf numFmtId="0" fontId="4" fillId="12" borderId="58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167" fontId="4" fillId="0" borderId="32" xfId="49" applyNumberFormat="1" applyFont="1" applyBorder="1" applyAlignment="1" applyProtection="1">
      <alignment horizontal="center" vertical="center" wrapText="1"/>
      <protection/>
    </xf>
    <xf numFmtId="0" fontId="4" fillId="10" borderId="53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/>
    </xf>
    <xf numFmtId="0" fontId="4" fillId="10" borderId="58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4" fillId="34" borderId="66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4" fillId="10" borderId="66" xfId="0" applyFont="1" applyFill="1" applyBorder="1" applyAlignment="1">
      <alignment horizontal="center" vertical="center"/>
    </xf>
    <xf numFmtId="0" fontId="4" fillId="10" borderId="67" xfId="0" applyFont="1" applyFill="1" applyBorder="1" applyAlignment="1">
      <alignment horizontal="center" vertical="center"/>
    </xf>
    <xf numFmtId="0" fontId="4" fillId="1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167" fontId="4" fillId="0" borderId="32" xfId="49" applyNumberFormat="1" applyFont="1" applyFill="1" applyBorder="1" applyAlignment="1" applyProtection="1">
      <alignment horizontal="center" vertical="center" wrapText="1"/>
      <protection/>
    </xf>
    <xf numFmtId="167" fontId="3" fillId="0" borderId="40" xfId="49" applyNumberFormat="1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12" borderId="41" xfId="0" applyFont="1" applyFill="1" applyBorder="1" applyAlignment="1">
      <alignment horizontal="center" vertical="center"/>
    </xf>
    <xf numFmtId="0" fontId="4" fillId="12" borderId="31" xfId="0" applyFont="1" applyFill="1" applyBorder="1" applyAlignment="1">
      <alignment horizontal="center" vertical="center"/>
    </xf>
    <xf numFmtId="0" fontId="4" fillId="12" borderId="45" xfId="0" applyFont="1" applyFill="1" applyBorder="1" applyAlignment="1">
      <alignment horizontal="center" vertical="center"/>
    </xf>
    <xf numFmtId="0" fontId="4" fillId="12" borderId="52" xfId="0" applyFont="1" applyFill="1" applyBorder="1" applyAlignment="1">
      <alignment horizontal="center" vertical="center"/>
    </xf>
    <xf numFmtId="0" fontId="4" fillId="12" borderId="53" xfId="0" applyFont="1" applyFill="1" applyBorder="1" applyAlignment="1">
      <alignment horizontal="center" vertical="center" wrapText="1"/>
    </xf>
    <xf numFmtId="0" fontId="4" fillId="12" borderId="29" xfId="0" applyFont="1" applyFill="1" applyBorder="1" applyAlignment="1">
      <alignment horizontal="center" vertical="center" wrapText="1"/>
    </xf>
    <xf numFmtId="0" fontId="4" fillId="12" borderId="58" xfId="0" applyFont="1" applyFill="1" applyBorder="1" applyAlignment="1">
      <alignment horizontal="center" vertical="center" wrapText="1"/>
    </xf>
    <xf numFmtId="0" fontId="4" fillId="12" borderId="53" xfId="0" applyNumberFormat="1" applyFont="1" applyFill="1" applyBorder="1" applyAlignment="1">
      <alignment horizontal="center" vertical="center"/>
    </xf>
    <xf numFmtId="0" fontId="4" fillId="12" borderId="29" xfId="0" applyNumberFormat="1" applyFont="1" applyFill="1" applyBorder="1" applyAlignment="1">
      <alignment horizontal="center" vertical="center"/>
    </xf>
    <xf numFmtId="0" fontId="4" fillId="12" borderId="58" xfId="0" applyNumberFormat="1" applyFont="1" applyFill="1" applyBorder="1" applyAlignment="1">
      <alignment horizontal="center" vertical="center"/>
    </xf>
    <xf numFmtId="167" fontId="4" fillId="0" borderId="40" xfId="49" applyNumberFormat="1" applyFont="1" applyBorder="1" applyAlignment="1" applyProtection="1">
      <alignment horizontal="center" vertical="center" wrapText="1"/>
      <protection/>
    </xf>
    <xf numFmtId="0" fontId="4" fillId="12" borderId="41" xfId="0" applyNumberFormat="1" applyFont="1" applyFill="1" applyBorder="1" applyAlignment="1">
      <alignment horizontal="center" vertical="center"/>
    </xf>
    <xf numFmtId="0" fontId="4" fillId="12" borderId="31" xfId="0" applyNumberFormat="1" applyFont="1" applyFill="1" applyBorder="1" applyAlignment="1">
      <alignment horizontal="center" vertical="center"/>
    </xf>
    <xf numFmtId="0" fontId="4" fillId="12" borderId="45" xfId="0" applyNumberFormat="1" applyFont="1" applyFill="1" applyBorder="1" applyAlignment="1">
      <alignment horizontal="center" vertical="center"/>
    </xf>
    <xf numFmtId="0" fontId="4" fillId="12" borderId="22" xfId="0" applyNumberFormat="1" applyFont="1" applyFill="1" applyBorder="1" applyAlignment="1">
      <alignment horizontal="center" vertical="center"/>
    </xf>
    <xf numFmtId="0" fontId="4" fillId="12" borderId="26" xfId="0" applyNumberFormat="1" applyFont="1" applyFill="1" applyBorder="1" applyAlignment="1">
      <alignment horizontal="center" vertical="center"/>
    </xf>
    <xf numFmtId="0" fontId="4" fillId="12" borderId="52" xfId="0" applyNumberFormat="1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58" xfId="0" applyNumberFormat="1" applyFont="1" applyFill="1" applyBorder="1" applyAlignment="1">
      <alignment horizontal="center" vertical="center" wrapText="1"/>
    </xf>
    <xf numFmtId="168" fontId="4" fillId="0" borderId="32" xfId="49" applyNumberFormat="1" applyFont="1" applyFill="1" applyBorder="1" applyAlignment="1" applyProtection="1">
      <alignment horizontal="center" vertical="center" wrapText="1"/>
      <protection/>
    </xf>
    <xf numFmtId="168" fontId="3" fillId="0" borderId="40" xfId="49" applyNumberFormat="1" applyFont="1" applyFill="1" applyBorder="1" applyAlignment="1">
      <alignment horizontal="center" vertical="center" wrapText="1"/>
    </xf>
    <xf numFmtId="0" fontId="4" fillId="34" borderId="53" xfId="0" applyNumberFormat="1" applyFont="1" applyFill="1" applyBorder="1" applyAlignment="1">
      <alignment horizontal="center" vertical="center"/>
    </xf>
    <xf numFmtId="0" fontId="4" fillId="34" borderId="29" xfId="0" applyNumberFormat="1" applyFont="1" applyFill="1" applyBorder="1" applyAlignment="1">
      <alignment horizontal="center" vertical="center"/>
    </xf>
    <xf numFmtId="0" fontId="4" fillId="34" borderId="58" xfId="0" applyNumberFormat="1" applyFont="1" applyFill="1" applyBorder="1" applyAlignment="1">
      <alignment horizontal="center" vertical="center"/>
    </xf>
    <xf numFmtId="0" fontId="4" fillId="34" borderId="22" xfId="0" applyNumberFormat="1" applyFont="1" applyFill="1" applyBorder="1" applyAlignment="1">
      <alignment horizontal="center" vertical="center"/>
    </xf>
    <xf numFmtId="0" fontId="4" fillId="34" borderId="26" xfId="0" applyNumberFormat="1" applyFont="1" applyFill="1" applyBorder="1" applyAlignment="1">
      <alignment horizontal="center" vertical="center"/>
    </xf>
    <xf numFmtId="0" fontId="4" fillId="34" borderId="52" xfId="0" applyNumberFormat="1" applyFont="1" applyFill="1" applyBorder="1" applyAlignment="1">
      <alignment horizontal="center" vertical="center"/>
    </xf>
    <xf numFmtId="0" fontId="4" fillId="34" borderId="23" xfId="0" applyNumberFormat="1" applyFont="1" applyFill="1" applyBorder="1" applyAlignment="1">
      <alignment horizontal="center" vertical="center"/>
    </xf>
    <xf numFmtId="0" fontId="4" fillId="10" borderId="6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167" fontId="3" fillId="0" borderId="32" xfId="49" applyNumberFormat="1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/>
    </xf>
    <xf numFmtId="0" fontId="4" fillId="12" borderId="68" xfId="0" applyFont="1" applyFill="1" applyBorder="1" applyAlignment="1">
      <alignment horizontal="center" vertical="center"/>
    </xf>
    <xf numFmtId="0" fontId="4" fillId="10" borderId="53" xfId="0" applyFont="1" applyFill="1" applyBorder="1" applyAlignment="1">
      <alignment horizontal="left" vertical="center"/>
    </xf>
    <xf numFmtId="0" fontId="4" fillId="10" borderId="29" xfId="0" applyFont="1" applyFill="1" applyBorder="1" applyAlignment="1">
      <alignment horizontal="left" vertical="center"/>
    </xf>
    <xf numFmtId="0" fontId="4" fillId="10" borderId="58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7" fontId="4" fillId="0" borderId="11" xfId="49" applyNumberFormat="1" applyFont="1" applyBorder="1" applyAlignment="1" applyProtection="1">
      <alignment horizontal="center" vertical="center" wrapText="1"/>
      <protection/>
    </xf>
    <xf numFmtId="0" fontId="4" fillId="12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67" fontId="4" fillId="0" borderId="11" xfId="49" applyNumberFormat="1" applyFont="1" applyFill="1" applyBorder="1" applyAlignment="1" applyProtection="1">
      <alignment horizontal="center" vertical="center" wrapText="1"/>
      <protection/>
    </xf>
    <xf numFmtId="167" fontId="3" fillId="0" borderId="11" xfId="49" applyNumberFormat="1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169" fontId="57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169" fontId="53" fillId="0" borderId="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68" fontId="3" fillId="0" borderId="11" xfId="49" applyNumberFormat="1" applyFont="1" applyBorder="1" applyAlignment="1">
      <alignment horizontal="center" vertical="center"/>
    </xf>
    <xf numFmtId="168" fontId="3" fillId="0" borderId="11" xfId="0" applyNumberFormat="1" applyFont="1" applyFill="1" applyBorder="1" applyAlignment="1">
      <alignment horizontal="center" vertical="center"/>
    </xf>
    <xf numFmtId="168" fontId="3" fillId="0" borderId="12" xfId="0" applyNumberFormat="1" applyFont="1" applyFill="1" applyBorder="1" applyAlignment="1">
      <alignment horizontal="center" vertical="center"/>
    </xf>
    <xf numFmtId="168" fontId="3" fillId="0" borderId="36" xfId="0" applyNumberFormat="1" applyFont="1" applyFill="1" applyBorder="1" applyAlignment="1">
      <alignment horizontal="center" vertical="center"/>
    </xf>
    <xf numFmtId="168" fontId="3" fillId="0" borderId="30" xfId="0" applyNumberFormat="1" applyFont="1" applyFill="1" applyBorder="1" applyAlignment="1">
      <alignment horizontal="center" vertical="center"/>
    </xf>
    <xf numFmtId="0" fontId="4" fillId="37" borderId="32" xfId="49" applyNumberFormat="1" applyFont="1" applyFill="1" applyBorder="1" applyAlignment="1">
      <alignment horizontal="center" vertical="center"/>
    </xf>
    <xf numFmtId="0" fontId="4" fillId="37" borderId="32" xfId="0" applyNumberFormat="1" applyFont="1" applyFill="1" applyBorder="1" applyAlignment="1">
      <alignment horizontal="center" vertical="center"/>
    </xf>
    <xf numFmtId="168" fontId="4" fillId="37" borderId="57" xfId="49" applyNumberFormat="1" applyFont="1" applyFill="1" applyBorder="1" applyAlignment="1">
      <alignment horizontal="center" vertical="center"/>
    </xf>
    <xf numFmtId="168" fontId="4" fillId="37" borderId="51" xfId="49" applyNumberFormat="1" applyFont="1" applyFill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168" fontId="3" fillId="0" borderId="36" xfId="49" applyNumberFormat="1" applyFont="1" applyBorder="1" applyAlignment="1">
      <alignment horizontal="center" vertical="center"/>
    </xf>
    <xf numFmtId="0" fontId="4" fillId="37" borderId="32" xfId="49" applyNumberFormat="1" applyFont="1" applyFill="1" applyBorder="1" applyAlignment="1">
      <alignment horizontal="center" vertical="center" wrapText="1"/>
    </xf>
    <xf numFmtId="168" fontId="3" fillId="0" borderId="60" xfId="0" applyNumberFormat="1" applyFont="1" applyFill="1" applyBorder="1" applyAlignment="1">
      <alignment horizontal="center" vertical="center"/>
    </xf>
    <xf numFmtId="168" fontId="3" fillId="0" borderId="62" xfId="0" applyNumberFormat="1" applyFont="1" applyFill="1" applyBorder="1" applyAlignment="1">
      <alignment horizontal="center" vertical="center"/>
    </xf>
    <xf numFmtId="168" fontId="4" fillId="37" borderId="53" xfId="49" applyNumberFormat="1" applyFont="1" applyFill="1" applyBorder="1" applyAlignment="1">
      <alignment horizontal="center" vertical="center"/>
    </xf>
    <xf numFmtId="168" fontId="4" fillId="37" borderId="29" xfId="49" applyNumberFormat="1" applyFont="1" applyFill="1" applyBorder="1" applyAlignment="1">
      <alignment horizontal="center" vertical="center"/>
    </xf>
    <xf numFmtId="168" fontId="4" fillId="37" borderId="58" xfId="49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7" borderId="32" xfId="0" applyNumberFormat="1" applyFont="1" applyFill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/>
    </xf>
    <xf numFmtId="0" fontId="3" fillId="0" borderId="60" xfId="0" applyNumberFormat="1" applyFont="1" applyBorder="1" applyAlignment="1">
      <alignment horizontal="center" vertical="center"/>
    </xf>
    <xf numFmtId="168" fontId="3" fillId="0" borderId="60" xfId="49" applyNumberFormat="1" applyFont="1" applyBorder="1" applyAlignment="1">
      <alignment horizontal="center" vertical="center"/>
    </xf>
    <xf numFmtId="168" fontId="4" fillId="37" borderId="32" xfId="49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25">
      <selection activeCell="I29" sqref="I29"/>
    </sheetView>
  </sheetViews>
  <sheetFormatPr defaultColWidth="11.421875" defaultRowHeight="21" customHeight="1"/>
  <cols>
    <col min="1" max="1" width="8.57421875" style="34" bestFit="1" customWidth="1"/>
    <col min="2" max="2" width="45.28125" style="3" customWidth="1"/>
    <col min="3" max="3" width="29.8515625" style="3" customWidth="1"/>
    <col min="4" max="5" width="15.7109375" style="3" hidden="1" customWidth="1"/>
    <col min="6" max="6" width="15.7109375" style="3" customWidth="1"/>
    <col min="7" max="16384" width="11.421875" style="3" customWidth="1"/>
  </cols>
  <sheetData>
    <row r="1" spans="1:6" ht="24" customHeight="1" thickBot="1">
      <c r="A1" s="532" t="s">
        <v>1711</v>
      </c>
      <c r="B1" s="532"/>
      <c r="C1" s="532"/>
      <c r="D1" s="532"/>
      <c r="E1" s="532"/>
      <c r="F1" s="532"/>
    </row>
    <row r="2" spans="1:6" s="2" customFormat="1" ht="24" customHeight="1">
      <c r="A2" s="526" t="s">
        <v>1166</v>
      </c>
      <c r="B2" s="527"/>
      <c r="C2" s="527"/>
      <c r="D2" s="528" t="s">
        <v>1555</v>
      </c>
      <c r="E2" s="530" t="s">
        <v>1556</v>
      </c>
      <c r="F2" s="533" t="s">
        <v>1167</v>
      </c>
    </row>
    <row r="3" spans="1:6" s="2" customFormat="1" ht="24" customHeight="1">
      <c r="A3" s="5" t="s">
        <v>1168</v>
      </c>
      <c r="B3" s="6" t="s">
        <v>1169</v>
      </c>
      <c r="C3" s="7" t="s">
        <v>1170</v>
      </c>
      <c r="D3" s="529"/>
      <c r="E3" s="531"/>
      <c r="F3" s="534"/>
    </row>
    <row r="4" spans="1:7" ht="24" customHeight="1">
      <c r="A4" s="523" t="s">
        <v>1400</v>
      </c>
      <c r="B4" s="524"/>
      <c r="C4" s="525"/>
      <c r="D4" s="36">
        <v>250000000</v>
      </c>
      <c r="E4" s="37">
        <v>250000000</v>
      </c>
      <c r="F4" s="38">
        <f>SUM(F5:F13)</f>
        <v>225000000</v>
      </c>
      <c r="G4" s="3">
        <f>+COUNT(F5:F13)</f>
        <v>9</v>
      </c>
    </row>
    <row r="5" spans="1:6" ht="24" customHeight="1">
      <c r="A5" s="10" t="s">
        <v>1570</v>
      </c>
      <c r="B5" s="39" t="s">
        <v>1571</v>
      </c>
      <c r="C5" s="39" t="s">
        <v>1753</v>
      </c>
      <c r="D5" s="40"/>
      <c r="E5" s="41"/>
      <c r="F5" s="42">
        <v>25000000</v>
      </c>
    </row>
    <row r="6" spans="1:6" ht="24" customHeight="1">
      <c r="A6" s="10" t="s">
        <v>1568</v>
      </c>
      <c r="B6" s="39" t="s">
        <v>1569</v>
      </c>
      <c r="C6" s="39" t="s">
        <v>1529</v>
      </c>
      <c r="D6" s="40"/>
      <c r="E6" s="41"/>
      <c r="F6" s="42">
        <v>25000000</v>
      </c>
    </row>
    <row r="7" spans="1:6" ht="24" customHeight="1">
      <c r="A7" s="13" t="s">
        <v>1576</v>
      </c>
      <c r="B7" s="39" t="s">
        <v>1577</v>
      </c>
      <c r="C7" s="39" t="s">
        <v>1578</v>
      </c>
      <c r="D7" s="43"/>
      <c r="E7" s="44"/>
      <c r="F7" s="42">
        <v>25000000</v>
      </c>
    </row>
    <row r="8" spans="1:6" ht="24" customHeight="1">
      <c r="A8" s="10" t="s">
        <v>1572</v>
      </c>
      <c r="B8" s="39" t="s">
        <v>1573</v>
      </c>
      <c r="C8" s="39" t="s">
        <v>1574</v>
      </c>
      <c r="D8" s="40"/>
      <c r="E8" s="41"/>
      <c r="F8" s="42">
        <v>25000000</v>
      </c>
    </row>
    <row r="9" spans="1:6" ht="24" customHeight="1">
      <c r="A9" s="13" t="s">
        <v>1575</v>
      </c>
      <c r="B9" s="39" t="s">
        <v>1763</v>
      </c>
      <c r="C9" s="39" t="s">
        <v>1574</v>
      </c>
      <c r="D9" s="43"/>
      <c r="E9" s="44"/>
      <c r="F9" s="42">
        <v>25000000</v>
      </c>
    </row>
    <row r="10" spans="1:6" ht="24" customHeight="1">
      <c r="A10" s="10" t="s">
        <v>1560</v>
      </c>
      <c r="B10" s="39" t="s">
        <v>1561</v>
      </c>
      <c r="C10" s="39" t="s">
        <v>1562</v>
      </c>
      <c r="D10" s="40"/>
      <c r="E10" s="41"/>
      <c r="F10" s="42">
        <v>25000000</v>
      </c>
    </row>
    <row r="11" spans="1:6" ht="24" customHeight="1">
      <c r="A11" s="10" t="s">
        <v>1563</v>
      </c>
      <c r="B11" s="39" t="s">
        <v>1564</v>
      </c>
      <c r="C11" s="39" t="s">
        <v>1565</v>
      </c>
      <c r="D11" s="40"/>
      <c r="E11" s="41"/>
      <c r="F11" s="42">
        <v>25000000</v>
      </c>
    </row>
    <row r="12" spans="1:6" ht="24" customHeight="1">
      <c r="A12" s="10" t="s">
        <v>1566</v>
      </c>
      <c r="B12" s="39" t="s">
        <v>1567</v>
      </c>
      <c r="C12" s="39" t="s">
        <v>1565</v>
      </c>
      <c r="D12" s="40"/>
      <c r="E12" s="41"/>
      <c r="F12" s="42">
        <v>25000000</v>
      </c>
    </row>
    <row r="13" spans="1:6" ht="24" customHeight="1">
      <c r="A13" s="15" t="s">
        <v>1557</v>
      </c>
      <c r="B13" s="45" t="s">
        <v>1558</v>
      </c>
      <c r="C13" s="45" t="s">
        <v>1559</v>
      </c>
      <c r="D13" s="46"/>
      <c r="E13" s="47"/>
      <c r="F13" s="42">
        <v>25000000</v>
      </c>
    </row>
    <row r="14" spans="1:7" ht="24" customHeight="1">
      <c r="A14" s="523" t="s">
        <v>1579</v>
      </c>
      <c r="B14" s="524"/>
      <c r="C14" s="524"/>
      <c r="D14" s="48">
        <v>840000000</v>
      </c>
      <c r="E14" s="48">
        <v>840000000</v>
      </c>
      <c r="F14" s="38">
        <f>SUM(F15:F21)</f>
        <v>720000000</v>
      </c>
      <c r="G14" s="3">
        <f>+COUNT(F15:F21)</f>
        <v>7</v>
      </c>
    </row>
    <row r="15" spans="1:6" ht="24" customHeight="1">
      <c r="A15" s="17" t="s">
        <v>1580</v>
      </c>
      <c r="B15" s="49" t="s">
        <v>1504</v>
      </c>
      <c r="C15" s="49" t="s">
        <v>1764</v>
      </c>
      <c r="D15" s="50"/>
      <c r="E15" s="51"/>
      <c r="F15" s="42">
        <v>120000000</v>
      </c>
    </row>
    <row r="16" spans="1:6" ht="24" customHeight="1">
      <c r="A16" s="13" t="s">
        <v>1581</v>
      </c>
      <c r="B16" s="52" t="s">
        <v>1582</v>
      </c>
      <c r="C16" s="39" t="s">
        <v>1765</v>
      </c>
      <c r="D16" s="43"/>
      <c r="E16" s="44"/>
      <c r="F16" s="42">
        <v>100000000</v>
      </c>
    </row>
    <row r="17" spans="1:6" ht="24" customHeight="1">
      <c r="A17" s="13" t="s">
        <v>1583</v>
      </c>
      <c r="B17" s="39" t="s">
        <v>1766</v>
      </c>
      <c r="C17" s="39" t="s">
        <v>1584</v>
      </c>
      <c r="D17" s="43"/>
      <c r="E17" s="44"/>
      <c r="F17" s="42">
        <v>100000000</v>
      </c>
    </row>
    <row r="18" spans="1:6" ht="24" customHeight="1">
      <c r="A18" s="13" t="s">
        <v>1587</v>
      </c>
      <c r="B18" s="39" t="s">
        <v>1588</v>
      </c>
      <c r="C18" s="39" t="s">
        <v>1589</v>
      </c>
      <c r="D18" s="43"/>
      <c r="E18" s="44"/>
      <c r="F18" s="42">
        <v>100000000</v>
      </c>
    </row>
    <row r="19" spans="1:6" ht="24" customHeight="1">
      <c r="A19" s="13" t="s">
        <v>1585</v>
      </c>
      <c r="B19" s="39" t="s">
        <v>1586</v>
      </c>
      <c r="C19" s="39" t="s">
        <v>17</v>
      </c>
      <c r="D19" s="43"/>
      <c r="E19" s="44"/>
      <c r="F19" s="42">
        <v>100000000</v>
      </c>
    </row>
    <row r="20" spans="1:6" ht="24" customHeight="1">
      <c r="A20" s="13" t="s">
        <v>1590</v>
      </c>
      <c r="B20" s="39" t="s">
        <v>1500</v>
      </c>
      <c r="C20" s="39" t="s">
        <v>1501</v>
      </c>
      <c r="D20" s="43"/>
      <c r="E20" s="44"/>
      <c r="F20" s="42">
        <v>100000000</v>
      </c>
    </row>
    <row r="21" spans="1:6" ht="24" customHeight="1">
      <c r="A21" s="20" t="s">
        <v>1591</v>
      </c>
      <c r="B21" s="45" t="s">
        <v>1592</v>
      </c>
      <c r="C21" s="45" t="s">
        <v>1324</v>
      </c>
      <c r="D21" s="53"/>
      <c r="E21" s="54"/>
      <c r="F21" s="42">
        <v>100000000</v>
      </c>
    </row>
    <row r="22" spans="1:7" ht="24" customHeight="1">
      <c r="A22" s="523" t="s">
        <v>1230</v>
      </c>
      <c r="B22" s="524"/>
      <c r="C22" s="524"/>
      <c r="D22" s="55">
        <v>340000000</v>
      </c>
      <c r="E22" s="55">
        <v>340000000</v>
      </c>
      <c r="F22" s="38">
        <f>SUM(F23:F31)</f>
        <v>340000000</v>
      </c>
      <c r="G22" s="3">
        <f>+COUNT(F23:F31)</f>
        <v>9</v>
      </c>
    </row>
    <row r="23" spans="1:6" ht="24" customHeight="1">
      <c r="A23" s="21" t="s">
        <v>1601</v>
      </c>
      <c r="B23" s="52" t="s">
        <v>1846</v>
      </c>
      <c r="C23" s="39" t="s">
        <v>1602</v>
      </c>
      <c r="D23" s="56"/>
      <c r="E23" s="57"/>
      <c r="F23" s="58">
        <v>35000000</v>
      </c>
    </row>
    <row r="24" spans="1:6" ht="24" customHeight="1">
      <c r="A24" s="21" t="s">
        <v>1605</v>
      </c>
      <c r="B24" s="39" t="s">
        <v>1606</v>
      </c>
      <c r="C24" s="39" t="s">
        <v>1325</v>
      </c>
      <c r="D24" s="56"/>
      <c r="E24" s="57"/>
      <c r="F24" s="58">
        <v>35000000</v>
      </c>
    </row>
    <row r="25" spans="1:6" ht="24" customHeight="1">
      <c r="A25" s="21" t="s">
        <v>1599</v>
      </c>
      <c r="B25" s="39" t="s">
        <v>1600</v>
      </c>
      <c r="C25" s="39" t="s">
        <v>1770</v>
      </c>
      <c r="D25" s="56"/>
      <c r="E25" s="57"/>
      <c r="F25" s="58">
        <v>50000000</v>
      </c>
    </row>
    <row r="26" spans="1:6" ht="24" customHeight="1">
      <c r="A26" s="22" t="s">
        <v>1609</v>
      </c>
      <c r="B26" s="39" t="s">
        <v>1610</v>
      </c>
      <c r="C26" s="39" t="s">
        <v>1611</v>
      </c>
      <c r="D26" s="56"/>
      <c r="E26" s="57"/>
      <c r="F26" s="58">
        <v>15000000</v>
      </c>
    </row>
    <row r="27" spans="1:6" ht="24" customHeight="1">
      <c r="A27" s="21" t="s">
        <v>1593</v>
      </c>
      <c r="B27" s="39" t="s">
        <v>1767</v>
      </c>
      <c r="C27" s="39" t="s">
        <v>1768</v>
      </c>
      <c r="D27" s="56"/>
      <c r="E27" s="57"/>
      <c r="F27" s="58">
        <v>50000000</v>
      </c>
    </row>
    <row r="28" spans="1:6" ht="24" customHeight="1">
      <c r="A28" s="21" t="s">
        <v>1607</v>
      </c>
      <c r="B28" s="52" t="s">
        <v>1608</v>
      </c>
      <c r="C28" s="39" t="s">
        <v>1455</v>
      </c>
      <c r="D28" s="56"/>
      <c r="E28" s="57"/>
      <c r="F28" s="58">
        <v>40000000</v>
      </c>
    </row>
    <row r="29" spans="1:6" ht="24" customHeight="1">
      <c r="A29" s="21" t="s">
        <v>1594</v>
      </c>
      <c r="B29" s="52" t="s">
        <v>1595</v>
      </c>
      <c r="C29" s="39" t="s">
        <v>1596</v>
      </c>
      <c r="D29" s="56"/>
      <c r="E29" s="57"/>
      <c r="F29" s="58">
        <v>40000000</v>
      </c>
    </row>
    <row r="30" spans="1:6" ht="24" customHeight="1">
      <c r="A30" s="21" t="s">
        <v>1597</v>
      </c>
      <c r="B30" s="39" t="s">
        <v>1598</v>
      </c>
      <c r="C30" s="39" t="s">
        <v>1769</v>
      </c>
      <c r="D30" s="56"/>
      <c r="E30" s="57"/>
      <c r="F30" s="58">
        <v>40000000</v>
      </c>
    </row>
    <row r="31" spans="1:6" ht="24" customHeight="1">
      <c r="A31" s="21" t="s">
        <v>1603</v>
      </c>
      <c r="B31" s="39" t="s">
        <v>1604</v>
      </c>
      <c r="C31" s="39" t="s">
        <v>1771</v>
      </c>
      <c r="D31" s="56"/>
      <c r="E31" s="57"/>
      <c r="F31" s="58">
        <v>35000000</v>
      </c>
    </row>
    <row r="32" spans="1:7" ht="24" customHeight="1">
      <c r="A32" s="523" t="s">
        <v>1247</v>
      </c>
      <c r="B32" s="524"/>
      <c r="C32" s="524"/>
      <c r="D32" s="48">
        <v>540000000</v>
      </c>
      <c r="E32" s="48">
        <v>540000000</v>
      </c>
      <c r="F32" s="38">
        <f>SUM(F33:F53)</f>
        <v>540000000</v>
      </c>
      <c r="G32" s="3">
        <f>+COUNT(F33:F53)</f>
        <v>21</v>
      </c>
    </row>
    <row r="33" spans="1:6" ht="24" customHeight="1">
      <c r="A33" s="23" t="s">
        <v>1612</v>
      </c>
      <c r="B33" s="59" t="s">
        <v>1613</v>
      </c>
      <c r="C33" s="49" t="s">
        <v>1614</v>
      </c>
      <c r="D33" s="60"/>
      <c r="E33" s="61"/>
      <c r="F33" s="58">
        <v>40000000</v>
      </c>
    </row>
    <row r="34" spans="1:6" ht="24" customHeight="1">
      <c r="A34" s="21" t="s">
        <v>1626</v>
      </c>
      <c r="B34" s="52" t="s">
        <v>1627</v>
      </c>
      <c r="C34" s="39" t="s">
        <v>1310</v>
      </c>
      <c r="D34" s="56"/>
      <c r="E34" s="57"/>
      <c r="F34" s="58">
        <v>20000000</v>
      </c>
    </row>
    <row r="35" spans="1:6" ht="24" customHeight="1">
      <c r="A35" s="21" t="s">
        <v>1630</v>
      </c>
      <c r="B35" s="52" t="s">
        <v>1631</v>
      </c>
      <c r="C35" s="39" t="s">
        <v>1773</v>
      </c>
      <c r="D35" s="56"/>
      <c r="E35" s="57"/>
      <c r="F35" s="58">
        <v>20000000</v>
      </c>
    </row>
    <row r="36" spans="1:6" ht="24" customHeight="1">
      <c r="A36" s="21" t="s">
        <v>1623</v>
      </c>
      <c r="B36" s="52" t="s">
        <v>1624</v>
      </c>
      <c r="C36" s="39" t="s">
        <v>1625</v>
      </c>
      <c r="D36" s="56"/>
      <c r="E36" s="57"/>
      <c r="F36" s="58">
        <v>20000000</v>
      </c>
    </row>
    <row r="37" spans="1:6" ht="24" customHeight="1">
      <c r="A37" s="21" t="s">
        <v>1628</v>
      </c>
      <c r="B37" s="52" t="s">
        <v>1629</v>
      </c>
      <c r="C37" s="39" t="s">
        <v>1271</v>
      </c>
      <c r="D37" s="56"/>
      <c r="E37" s="57"/>
      <c r="F37" s="58">
        <v>20000000</v>
      </c>
    </row>
    <row r="38" spans="1:6" ht="24" customHeight="1">
      <c r="A38" s="21" t="s">
        <v>1621</v>
      </c>
      <c r="B38" s="52" t="s">
        <v>1772</v>
      </c>
      <c r="C38" s="39" t="s">
        <v>1622</v>
      </c>
      <c r="D38" s="56"/>
      <c r="E38" s="57"/>
      <c r="F38" s="58">
        <v>20000000</v>
      </c>
    </row>
    <row r="39" spans="1:6" ht="24" customHeight="1">
      <c r="A39" s="21" t="s">
        <v>1618</v>
      </c>
      <c r="B39" s="52" t="s">
        <v>1619</v>
      </c>
      <c r="C39" s="39" t="s">
        <v>1620</v>
      </c>
      <c r="D39" s="56"/>
      <c r="E39" s="57"/>
      <c r="F39" s="58">
        <v>40000000</v>
      </c>
    </row>
    <row r="40" spans="1:6" ht="24" customHeight="1">
      <c r="A40" s="21" t="s">
        <v>1615</v>
      </c>
      <c r="B40" s="52" t="s">
        <v>1616</v>
      </c>
      <c r="C40" s="39" t="s">
        <v>1617</v>
      </c>
      <c r="D40" s="56"/>
      <c r="E40" s="57"/>
      <c r="F40" s="58">
        <v>40000000</v>
      </c>
    </row>
    <row r="41" spans="1:6" ht="24" customHeight="1">
      <c r="A41" s="21" t="s">
        <v>1637</v>
      </c>
      <c r="B41" s="52" t="s">
        <v>1638</v>
      </c>
      <c r="C41" s="39" t="s">
        <v>1639</v>
      </c>
      <c r="D41" s="56"/>
      <c r="E41" s="57"/>
      <c r="F41" s="58">
        <v>30000000</v>
      </c>
    </row>
    <row r="42" spans="1:6" ht="24" customHeight="1">
      <c r="A42" s="21" t="s">
        <v>1632</v>
      </c>
      <c r="B42" s="52" t="s">
        <v>1633</v>
      </c>
      <c r="C42" s="39" t="s">
        <v>1634</v>
      </c>
      <c r="D42" s="56"/>
      <c r="E42" s="57"/>
      <c r="F42" s="58">
        <v>30000000</v>
      </c>
    </row>
    <row r="43" spans="1:6" ht="24" customHeight="1">
      <c r="A43" s="21" t="s">
        <v>1635</v>
      </c>
      <c r="B43" s="52" t="s">
        <v>1636</v>
      </c>
      <c r="C43" s="39" t="s">
        <v>1760</v>
      </c>
      <c r="D43" s="56"/>
      <c r="E43" s="57"/>
      <c r="F43" s="58">
        <v>30000000</v>
      </c>
    </row>
    <row r="44" spans="1:6" ht="24" customHeight="1">
      <c r="A44" s="21" t="s">
        <v>1640</v>
      </c>
      <c r="B44" s="52" t="s">
        <v>1641</v>
      </c>
      <c r="C44" s="39" t="s">
        <v>1642</v>
      </c>
      <c r="D44" s="56"/>
      <c r="E44" s="57"/>
      <c r="F44" s="58">
        <v>30000000</v>
      </c>
    </row>
    <row r="45" spans="1:6" ht="24" customHeight="1">
      <c r="A45" s="21" t="s">
        <v>1658</v>
      </c>
      <c r="B45" s="52" t="s">
        <v>1659</v>
      </c>
      <c r="C45" s="39" t="s">
        <v>1774</v>
      </c>
      <c r="D45" s="56"/>
      <c r="E45" s="57"/>
      <c r="F45" s="58">
        <v>30000000</v>
      </c>
    </row>
    <row r="46" spans="1:6" ht="24" customHeight="1">
      <c r="A46" s="21" t="s">
        <v>1648</v>
      </c>
      <c r="B46" s="52" t="s">
        <v>1649</v>
      </c>
      <c r="C46" s="39" t="s">
        <v>1524</v>
      </c>
      <c r="D46" s="56"/>
      <c r="E46" s="57"/>
      <c r="F46" s="58">
        <v>30000000</v>
      </c>
    </row>
    <row r="47" spans="1:6" ht="24" customHeight="1">
      <c r="A47" s="21" t="s">
        <v>1661</v>
      </c>
      <c r="B47" s="52" t="s">
        <v>1662</v>
      </c>
      <c r="C47" s="39" t="s">
        <v>1663</v>
      </c>
      <c r="D47" s="56"/>
      <c r="E47" s="57"/>
      <c r="F47" s="58">
        <v>18000000</v>
      </c>
    </row>
    <row r="48" spans="1:6" ht="24" customHeight="1">
      <c r="A48" s="21" t="s">
        <v>1643</v>
      </c>
      <c r="B48" s="52" t="s">
        <v>1644</v>
      </c>
      <c r="C48" s="39" t="s">
        <v>1559</v>
      </c>
      <c r="D48" s="56"/>
      <c r="E48" s="57"/>
      <c r="F48" s="58">
        <v>20100000</v>
      </c>
    </row>
    <row r="49" spans="1:6" ht="24" customHeight="1">
      <c r="A49" s="21" t="s">
        <v>1656</v>
      </c>
      <c r="B49" s="52" t="s">
        <v>1657</v>
      </c>
      <c r="C49" s="39" t="s">
        <v>1446</v>
      </c>
      <c r="D49" s="56"/>
      <c r="E49" s="57"/>
      <c r="F49" s="58">
        <v>20100000</v>
      </c>
    </row>
    <row r="50" spans="1:6" ht="24" customHeight="1">
      <c r="A50" s="21" t="s">
        <v>1660</v>
      </c>
      <c r="B50" s="52" t="s">
        <v>1847</v>
      </c>
      <c r="C50" s="39" t="s">
        <v>1421</v>
      </c>
      <c r="D50" s="56"/>
      <c r="E50" s="57"/>
      <c r="F50" s="58">
        <v>18000000</v>
      </c>
    </row>
    <row r="51" spans="1:6" ht="24" customHeight="1">
      <c r="A51" s="21" t="s">
        <v>1650</v>
      </c>
      <c r="B51" s="52" t="s">
        <v>1651</v>
      </c>
      <c r="C51" s="39" t="s">
        <v>1652</v>
      </c>
      <c r="D51" s="56"/>
      <c r="E51" s="57"/>
      <c r="F51" s="58">
        <v>18000000</v>
      </c>
    </row>
    <row r="52" spans="1:6" ht="24" customHeight="1">
      <c r="A52" s="21" t="s">
        <v>1645</v>
      </c>
      <c r="B52" s="52" t="s">
        <v>1646</v>
      </c>
      <c r="C52" s="39" t="s">
        <v>1647</v>
      </c>
      <c r="D52" s="56"/>
      <c r="E52" s="57"/>
      <c r="F52" s="58">
        <v>27800000</v>
      </c>
    </row>
    <row r="53" spans="1:6" ht="24" customHeight="1">
      <c r="A53" s="21" t="s">
        <v>1653</v>
      </c>
      <c r="B53" s="52" t="s">
        <v>1654</v>
      </c>
      <c r="C53" s="39" t="s">
        <v>1655</v>
      </c>
      <c r="D53" s="56"/>
      <c r="E53" s="57"/>
      <c r="F53" s="58">
        <v>18000000</v>
      </c>
    </row>
    <row r="54" spans="1:7" ht="24" customHeight="1">
      <c r="A54" s="523" t="s">
        <v>1275</v>
      </c>
      <c r="B54" s="524"/>
      <c r="C54" s="524"/>
      <c r="D54" s="48">
        <v>400000000</v>
      </c>
      <c r="E54" s="48">
        <v>400000000</v>
      </c>
      <c r="F54" s="38">
        <f>SUM(F55:F68)</f>
        <v>312500000</v>
      </c>
      <c r="G54" s="3">
        <f>+COUNT(F55:F68)</f>
        <v>14</v>
      </c>
    </row>
    <row r="55" spans="1:6" ht="24" customHeight="1">
      <c r="A55" s="25" t="s">
        <v>1691</v>
      </c>
      <c r="B55" s="49" t="s">
        <v>1848</v>
      </c>
      <c r="C55" s="49" t="s">
        <v>1775</v>
      </c>
      <c r="D55" s="62"/>
      <c r="E55" s="63"/>
      <c r="F55" s="42">
        <v>10000000</v>
      </c>
    </row>
    <row r="56" spans="1:6" ht="24" customHeight="1">
      <c r="A56" s="26" t="s">
        <v>1692</v>
      </c>
      <c r="B56" s="39" t="s">
        <v>1837</v>
      </c>
      <c r="C56" s="39" t="s">
        <v>1693</v>
      </c>
      <c r="D56" s="43"/>
      <c r="E56" s="44"/>
      <c r="F56" s="42">
        <v>7000000</v>
      </c>
    </row>
    <row r="57" spans="1:6" ht="24" customHeight="1">
      <c r="A57" s="26" t="s">
        <v>1702</v>
      </c>
      <c r="B57" s="39" t="s">
        <v>1836</v>
      </c>
      <c r="C57" s="39" t="s">
        <v>1547</v>
      </c>
      <c r="D57" s="43"/>
      <c r="E57" s="44"/>
      <c r="F57" s="42">
        <v>30000000</v>
      </c>
    </row>
    <row r="58" spans="1:6" ht="24" customHeight="1">
      <c r="A58" s="26" t="s">
        <v>1705</v>
      </c>
      <c r="B58" s="39" t="s">
        <v>18</v>
      </c>
      <c r="C58" s="39" t="s">
        <v>1706</v>
      </c>
      <c r="D58" s="43"/>
      <c r="E58" s="44"/>
      <c r="F58" s="42">
        <v>20000000</v>
      </c>
    </row>
    <row r="59" spans="1:6" ht="24" customHeight="1">
      <c r="A59" s="26" t="s">
        <v>1703</v>
      </c>
      <c r="B59" s="39" t="s">
        <v>1834</v>
      </c>
      <c r="C59" s="39" t="s">
        <v>1704</v>
      </c>
      <c r="D59" s="43"/>
      <c r="E59" s="44"/>
      <c r="F59" s="42">
        <v>22500000</v>
      </c>
    </row>
    <row r="60" spans="1:6" ht="24" customHeight="1">
      <c r="A60" s="26" t="s">
        <v>1696</v>
      </c>
      <c r="B60" s="39" t="s">
        <v>1835</v>
      </c>
      <c r="C60" s="39" t="s">
        <v>1754</v>
      </c>
      <c r="D60" s="43"/>
      <c r="E60" s="44"/>
      <c r="F60" s="42">
        <v>15000000</v>
      </c>
    </row>
    <row r="61" spans="1:6" ht="24" customHeight="1">
      <c r="A61" s="26" t="s">
        <v>1707</v>
      </c>
      <c r="B61" s="39" t="s">
        <v>1840</v>
      </c>
      <c r="C61" s="39" t="s">
        <v>1708</v>
      </c>
      <c r="D61" s="43"/>
      <c r="E61" s="44"/>
      <c r="F61" s="42">
        <v>30000000</v>
      </c>
    </row>
    <row r="62" spans="1:6" ht="24" customHeight="1">
      <c r="A62" s="26" t="s">
        <v>1709</v>
      </c>
      <c r="B62" s="39" t="s">
        <v>1833</v>
      </c>
      <c r="C62" s="39" t="s">
        <v>1710</v>
      </c>
      <c r="D62" s="43"/>
      <c r="E62" s="44"/>
      <c r="F62" s="42">
        <v>30000000</v>
      </c>
    </row>
    <row r="63" spans="1:6" ht="24" customHeight="1">
      <c r="A63" s="26" t="s">
        <v>1701</v>
      </c>
      <c r="B63" s="39" t="s">
        <v>1832</v>
      </c>
      <c r="C63" s="39" t="s">
        <v>1344</v>
      </c>
      <c r="D63" s="43"/>
      <c r="E63" s="44"/>
      <c r="F63" s="42">
        <v>30000000</v>
      </c>
    </row>
    <row r="64" spans="1:6" ht="24" customHeight="1">
      <c r="A64" s="26" t="s">
        <v>1697</v>
      </c>
      <c r="B64" s="39" t="s">
        <v>1830</v>
      </c>
      <c r="C64" s="39" t="s">
        <v>1553</v>
      </c>
      <c r="D64" s="43"/>
      <c r="E64" s="44"/>
      <c r="F64" s="42">
        <v>30000000</v>
      </c>
    </row>
    <row r="65" spans="1:6" ht="24" customHeight="1">
      <c r="A65" s="26" t="s">
        <v>1695</v>
      </c>
      <c r="B65" s="39" t="s">
        <v>1849</v>
      </c>
      <c r="C65" s="39" t="s">
        <v>1776</v>
      </c>
      <c r="D65" s="43"/>
      <c r="E65" s="44"/>
      <c r="F65" s="42">
        <v>30000000</v>
      </c>
    </row>
    <row r="66" spans="1:6" ht="24" customHeight="1">
      <c r="A66" s="26" t="s">
        <v>1698</v>
      </c>
      <c r="B66" s="39" t="s">
        <v>1838</v>
      </c>
      <c r="C66" s="39" t="s">
        <v>1699</v>
      </c>
      <c r="D66" s="43"/>
      <c r="E66" s="44"/>
      <c r="F66" s="42">
        <v>30000000</v>
      </c>
    </row>
    <row r="67" spans="1:6" ht="24" customHeight="1">
      <c r="A67" s="26" t="s">
        <v>1694</v>
      </c>
      <c r="B67" s="39" t="s">
        <v>1839</v>
      </c>
      <c r="C67" s="39" t="s">
        <v>1550</v>
      </c>
      <c r="D67" s="43"/>
      <c r="E67" s="44"/>
      <c r="F67" s="42">
        <v>10000000</v>
      </c>
    </row>
    <row r="68" spans="1:6" ht="24" customHeight="1" thickBot="1">
      <c r="A68" s="26" t="s">
        <v>1700</v>
      </c>
      <c r="B68" s="39" t="s">
        <v>1831</v>
      </c>
      <c r="C68" s="39" t="s">
        <v>1344</v>
      </c>
      <c r="D68" s="43"/>
      <c r="E68" s="44"/>
      <c r="F68" s="42">
        <v>18000000</v>
      </c>
    </row>
    <row r="69" spans="1:7" ht="24" customHeight="1" thickBot="1">
      <c r="A69" s="535" t="s">
        <v>1757</v>
      </c>
      <c r="B69" s="536"/>
      <c r="C69" s="537"/>
      <c r="D69" s="79"/>
      <c r="E69" s="79"/>
      <c r="F69" s="80">
        <f>F4+F14+F22+F32+F54</f>
        <v>2137500000</v>
      </c>
      <c r="G69" s="4">
        <f>+G4+G14+G22+G32+G54</f>
        <v>60</v>
      </c>
    </row>
    <row r="70" spans="1:6" ht="24" customHeight="1" thickBot="1">
      <c r="A70" s="27"/>
      <c r="B70" s="64"/>
      <c r="C70" s="65"/>
      <c r="D70" s="66"/>
      <c r="E70" s="66"/>
      <c r="F70" s="67"/>
    </row>
    <row r="71" spans="1:6" s="2" customFormat="1" ht="24" customHeight="1">
      <c r="A71" s="526" t="s">
        <v>1166</v>
      </c>
      <c r="B71" s="527"/>
      <c r="C71" s="527"/>
      <c r="D71" s="528" t="s">
        <v>1555</v>
      </c>
      <c r="E71" s="530" t="s">
        <v>1556</v>
      </c>
      <c r="F71" s="533" t="s">
        <v>1167</v>
      </c>
    </row>
    <row r="72" spans="1:6" s="2" customFormat="1" ht="24" customHeight="1">
      <c r="A72" s="5" t="s">
        <v>1168</v>
      </c>
      <c r="B72" s="6" t="s">
        <v>1169</v>
      </c>
      <c r="C72" s="7" t="s">
        <v>1170</v>
      </c>
      <c r="D72" s="529"/>
      <c r="E72" s="531"/>
      <c r="F72" s="534"/>
    </row>
    <row r="73" spans="1:7" ht="24" customHeight="1">
      <c r="A73" s="541" t="s">
        <v>1248</v>
      </c>
      <c r="B73" s="542"/>
      <c r="C73" s="542"/>
      <c r="D73" s="81">
        <v>400000000</v>
      </c>
      <c r="E73" s="81">
        <v>400000000</v>
      </c>
      <c r="F73" s="82">
        <f>SUM(F74:F78)</f>
        <v>400000000</v>
      </c>
      <c r="G73" s="3">
        <f>+COUNT(F74:F78)</f>
        <v>5</v>
      </c>
    </row>
    <row r="74" spans="1:6" ht="24" customHeight="1">
      <c r="A74" s="30" t="s">
        <v>1664</v>
      </c>
      <c r="B74" s="49" t="s">
        <v>1665</v>
      </c>
      <c r="C74" s="49" t="s">
        <v>1755</v>
      </c>
      <c r="D74" s="62"/>
      <c r="E74" s="63"/>
      <c r="F74" s="68">
        <v>100000000</v>
      </c>
    </row>
    <row r="75" spans="1:6" ht="24" customHeight="1">
      <c r="A75" s="13" t="s">
        <v>1666</v>
      </c>
      <c r="B75" s="39" t="s">
        <v>1845</v>
      </c>
      <c r="C75" s="39" t="s">
        <v>1756</v>
      </c>
      <c r="D75" s="43"/>
      <c r="E75" s="44"/>
      <c r="F75" s="42">
        <v>100000000</v>
      </c>
    </row>
    <row r="76" spans="1:6" ht="24" customHeight="1">
      <c r="A76" s="13" t="s">
        <v>1667</v>
      </c>
      <c r="B76" s="39" t="s">
        <v>1668</v>
      </c>
      <c r="C76" s="39" t="s">
        <v>1669</v>
      </c>
      <c r="D76" s="43"/>
      <c r="E76" s="44"/>
      <c r="F76" s="42">
        <v>80000000</v>
      </c>
    </row>
    <row r="77" spans="1:6" ht="24" customHeight="1">
      <c r="A77" s="13" t="s">
        <v>1670</v>
      </c>
      <c r="B77" s="39" t="s">
        <v>1671</v>
      </c>
      <c r="C77" s="39" t="s">
        <v>1753</v>
      </c>
      <c r="D77" s="43"/>
      <c r="E77" s="44"/>
      <c r="F77" s="42">
        <v>70000000</v>
      </c>
    </row>
    <row r="78" spans="1:6" ht="24" customHeight="1">
      <c r="A78" s="20" t="s">
        <v>1672</v>
      </c>
      <c r="B78" s="45" t="s">
        <v>1673</v>
      </c>
      <c r="C78" s="45" t="s">
        <v>1559</v>
      </c>
      <c r="D78" s="53"/>
      <c r="E78" s="54"/>
      <c r="F78" s="69">
        <v>50000000</v>
      </c>
    </row>
    <row r="79" spans="1:7" ht="24" customHeight="1">
      <c r="A79" s="541" t="s">
        <v>1674</v>
      </c>
      <c r="B79" s="542"/>
      <c r="C79" s="542"/>
      <c r="D79" s="83">
        <f>+D80+D86</f>
        <v>83200000</v>
      </c>
      <c r="E79" s="83">
        <f>+E80+E86</f>
        <v>83200000</v>
      </c>
      <c r="F79" s="82">
        <f>+F80+F86</f>
        <v>50901104</v>
      </c>
      <c r="G79" s="3">
        <f>+G80+G86</f>
        <v>8</v>
      </c>
    </row>
    <row r="80" spans="1:7" ht="24" customHeight="1">
      <c r="A80" s="70" t="s">
        <v>1510</v>
      </c>
      <c r="B80" s="71"/>
      <c r="C80" s="71"/>
      <c r="D80" s="72">
        <v>77000000</v>
      </c>
      <c r="E80" s="72">
        <v>77000000</v>
      </c>
      <c r="F80" s="73">
        <f>SUM(F81:F85)</f>
        <v>44793940</v>
      </c>
      <c r="G80" s="3">
        <f>+COUNT(F81:F85)</f>
        <v>5</v>
      </c>
    </row>
    <row r="81" spans="1:6" ht="24" customHeight="1">
      <c r="A81" s="23" t="s">
        <v>1675</v>
      </c>
      <c r="B81" s="59" t="s">
        <v>1758</v>
      </c>
      <c r="C81" s="49" t="s">
        <v>1753</v>
      </c>
      <c r="D81" s="60"/>
      <c r="E81" s="61"/>
      <c r="F81" s="58">
        <v>7232320</v>
      </c>
    </row>
    <row r="82" spans="1:6" ht="24" customHeight="1">
      <c r="A82" s="21" t="s">
        <v>1676</v>
      </c>
      <c r="B82" s="52" t="s">
        <v>1759</v>
      </c>
      <c r="C82" s="39" t="s">
        <v>1753</v>
      </c>
      <c r="D82" s="56"/>
      <c r="E82" s="57"/>
      <c r="F82" s="58">
        <v>7650000</v>
      </c>
    </row>
    <row r="83" spans="1:6" ht="24" customHeight="1">
      <c r="A83" s="21" t="s">
        <v>1677</v>
      </c>
      <c r="B83" s="52" t="s">
        <v>1678</v>
      </c>
      <c r="C83" s="39" t="s">
        <v>1679</v>
      </c>
      <c r="D83" s="56"/>
      <c r="E83" s="57"/>
      <c r="F83" s="58">
        <v>15126000</v>
      </c>
    </row>
    <row r="84" spans="1:6" ht="24" customHeight="1">
      <c r="A84" s="21" t="s">
        <v>1680</v>
      </c>
      <c r="B84" s="52" t="s">
        <v>1681</v>
      </c>
      <c r="C84" s="39" t="s">
        <v>1753</v>
      </c>
      <c r="D84" s="56"/>
      <c r="E84" s="57"/>
      <c r="F84" s="58">
        <v>7641000</v>
      </c>
    </row>
    <row r="85" spans="1:6" ht="24" customHeight="1">
      <c r="A85" s="20" t="s">
        <v>1664</v>
      </c>
      <c r="B85" s="45" t="s">
        <v>1682</v>
      </c>
      <c r="C85" s="45" t="s">
        <v>1755</v>
      </c>
      <c r="D85" s="74"/>
      <c r="E85" s="75"/>
      <c r="F85" s="58">
        <v>7144620</v>
      </c>
    </row>
    <row r="86" spans="1:7" ht="24" customHeight="1">
      <c r="A86" s="70" t="s">
        <v>1525</v>
      </c>
      <c r="B86" s="71"/>
      <c r="C86" s="71"/>
      <c r="D86" s="72">
        <v>6200000</v>
      </c>
      <c r="E86" s="72">
        <v>6200000</v>
      </c>
      <c r="F86" s="73">
        <f>SUM(F87:F89)</f>
        <v>6107164</v>
      </c>
      <c r="G86" s="3">
        <f>+COUNT(F87:F89)</f>
        <v>3</v>
      </c>
    </row>
    <row r="87" spans="1:6" ht="24" customHeight="1">
      <c r="A87" s="23" t="s">
        <v>1683</v>
      </c>
      <c r="B87" s="59" t="s">
        <v>1684</v>
      </c>
      <c r="C87" s="49" t="s">
        <v>1761</v>
      </c>
      <c r="D87" s="60"/>
      <c r="E87" s="61"/>
      <c r="F87" s="76">
        <v>2184836</v>
      </c>
    </row>
    <row r="88" spans="1:6" ht="24" customHeight="1">
      <c r="A88" s="21" t="s">
        <v>1685</v>
      </c>
      <c r="B88" s="52" t="s">
        <v>1686</v>
      </c>
      <c r="C88" s="39" t="s">
        <v>1687</v>
      </c>
      <c r="D88" s="56"/>
      <c r="E88" s="57"/>
      <c r="F88" s="76">
        <v>2100000</v>
      </c>
    </row>
    <row r="89" spans="1:6" ht="24" customHeight="1" thickBot="1">
      <c r="A89" s="21" t="s">
        <v>1688</v>
      </c>
      <c r="B89" s="52" t="s">
        <v>1689</v>
      </c>
      <c r="C89" s="39" t="s">
        <v>1690</v>
      </c>
      <c r="D89" s="74"/>
      <c r="E89" s="75"/>
      <c r="F89" s="77">
        <v>1822328</v>
      </c>
    </row>
    <row r="90" spans="1:7" ht="24" customHeight="1" thickBot="1">
      <c r="A90" s="538" t="s">
        <v>1762</v>
      </c>
      <c r="B90" s="539"/>
      <c r="C90" s="540"/>
      <c r="D90" s="84"/>
      <c r="E90" s="84"/>
      <c r="F90" s="85">
        <f>F79+F73</f>
        <v>450901104</v>
      </c>
      <c r="G90" s="4">
        <f>+G73+G79</f>
        <v>13</v>
      </c>
    </row>
    <row r="92" ht="21" customHeight="1">
      <c r="F92" s="78"/>
    </row>
  </sheetData>
  <sheetProtection/>
  <mergeCells count="18">
    <mergeCell ref="A69:C69"/>
    <mergeCell ref="A90:C90"/>
    <mergeCell ref="F71:F72"/>
    <mergeCell ref="A71:C71"/>
    <mergeCell ref="D71:D72"/>
    <mergeCell ref="E71:E72"/>
    <mergeCell ref="A73:C73"/>
    <mergeCell ref="A79:C79"/>
    <mergeCell ref="A2:C2"/>
    <mergeCell ref="D2:D3"/>
    <mergeCell ref="E2:E3"/>
    <mergeCell ref="A1:F1"/>
    <mergeCell ref="F2:F3"/>
    <mergeCell ref="A4:C4"/>
    <mergeCell ref="A14:C14"/>
    <mergeCell ref="A22:C22"/>
    <mergeCell ref="A32:C32"/>
    <mergeCell ref="A54:C54"/>
  </mergeCells>
  <printOptions horizontalCentered="1"/>
  <pageMargins left="0.3937007874015748" right="0.3937007874015748" top="0.5905511811023623" bottom="0.5905511811023623" header="0" footer="0"/>
  <pageSetup orientation="portrait" r:id="rId1"/>
  <rowBreaks count="2" manualBreakCount="2">
    <brk id="30" max="5" man="1"/>
    <brk id="60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74"/>
  <sheetViews>
    <sheetView zoomScale="80" zoomScaleNormal="80" zoomScalePageLayoutView="0" workbookViewId="0" topLeftCell="A28">
      <selection activeCell="X36" sqref="X36"/>
    </sheetView>
  </sheetViews>
  <sheetFormatPr defaultColWidth="11.421875" defaultRowHeight="13.5"/>
  <cols>
    <col min="1" max="1" width="31.57421875" style="3" customWidth="1"/>
    <col min="2" max="2" width="12.00390625" style="436" customWidth="1"/>
    <col min="3" max="3" width="16.28125" style="437" customWidth="1"/>
    <col min="4" max="4" width="12.00390625" style="34" customWidth="1"/>
    <col min="5" max="5" width="16.28125" style="437" customWidth="1"/>
    <col min="6" max="6" width="12.00390625" style="34" customWidth="1"/>
    <col min="7" max="7" width="16.28125" style="437" customWidth="1"/>
    <col min="8" max="8" width="12.00390625" style="34" customWidth="1"/>
    <col min="9" max="9" width="16.28125" style="437" customWidth="1"/>
    <col min="10" max="10" width="12.00390625" style="34" customWidth="1"/>
    <col min="11" max="11" width="16.28125" style="437" customWidth="1"/>
    <col min="12" max="12" width="12.00390625" style="437" customWidth="1"/>
    <col min="13" max="13" width="16.28125" style="437" customWidth="1"/>
    <col min="14" max="14" width="12.00390625" style="437" customWidth="1"/>
    <col min="15" max="15" width="17.421875" style="437" customWidth="1"/>
    <col min="16" max="16" width="12.00390625" style="437" customWidth="1"/>
    <col min="17" max="17" width="17.421875" style="437" customWidth="1"/>
    <col min="18" max="18" width="14.140625" style="437" bestFit="1" customWidth="1"/>
    <col min="19" max="19" width="17.421875" style="437" customWidth="1"/>
    <col min="20" max="20" width="12.00390625" style="34" customWidth="1"/>
    <col min="21" max="21" width="17.421875" style="437" bestFit="1" customWidth="1"/>
    <col min="22" max="22" width="11.421875" style="3" customWidth="1"/>
    <col min="23" max="23" width="3.8515625" style="3" customWidth="1"/>
    <col min="24" max="24" width="9.421875" style="3" bestFit="1" customWidth="1"/>
    <col min="25" max="16384" width="11.421875" style="3" customWidth="1"/>
  </cols>
  <sheetData>
    <row r="1" spans="1:21" ht="12.75">
      <c r="A1" s="654" t="s">
        <v>543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654"/>
      <c r="T1" s="654"/>
      <c r="U1" s="654"/>
    </row>
    <row r="2" spans="1:21" ht="13.5" thickBot="1">
      <c r="A2" s="424"/>
      <c r="B2" s="427"/>
      <c r="C2" s="428"/>
      <c r="D2" s="429"/>
      <c r="E2" s="428"/>
      <c r="F2" s="429"/>
      <c r="G2" s="428"/>
      <c r="H2" s="429"/>
      <c r="I2" s="428"/>
      <c r="J2" s="429"/>
      <c r="K2" s="428"/>
      <c r="L2" s="428"/>
      <c r="M2" s="428"/>
      <c r="N2" s="428"/>
      <c r="O2" s="428"/>
      <c r="P2" s="428"/>
      <c r="Q2" s="428"/>
      <c r="R2" s="428"/>
      <c r="S2" s="428"/>
      <c r="T2" s="429"/>
      <c r="U2" s="428"/>
    </row>
    <row r="3" spans="1:21" s="2" customFormat="1" ht="27.75" customHeight="1" thickBot="1">
      <c r="A3" s="404"/>
      <c r="B3" s="405"/>
      <c r="C3" s="655" t="s">
        <v>1750</v>
      </c>
      <c r="D3" s="655"/>
      <c r="E3" s="659" t="s">
        <v>1751</v>
      </c>
      <c r="F3" s="659"/>
      <c r="G3" s="648" t="s">
        <v>1752</v>
      </c>
      <c r="H3" s="648"/>
      <c r="I3" s="648" t="s">
        <v>538</v>
      </c>
      <c r="J3" s="648"/>
      <c r="K3" s="406"/>
      <c r="L3" s="406"/>
      <c r="M3" s="406"/>
      <c r="N3" s="406"/>
      <c r="O3" s="406"/>
      <c r="P3" s="406"/>
      <c r="Q3" s="406"/>
      <c r="R3" s="406"/>
      <c r="S3" s="406"/>
      <c r="T3" s="405"/>
      <c r="U3" s="406"/>
    </row>
    <row r="4" spans="1:21" ht="12.75">
      <c r="A4" s="424"/>
      <c r="B4" s="427"/>
      <c r="C4" s="656" t="s">
        <v>1822</v>
      </c>
      <c r="D4" s="657"/>
      <c r="E4" s="658">
        <f>+'2004'!F69</f>
        <v>2137500000</v>
      </c>
      <c r="F4" s="658"/>
      <c r="G4" s="658">
        <f>'2004'!F90</f>
        <v>450901104</v>
      </c>
      <c r="H4" s="658"/>
      <c r="I4" s="649">
        <f aca="true" t="shared" si="0" ref="I4:I9">+E4+G4</f>
        <v>2588401104</v>
      </c>
      <c r="J4" s="650"/>
      <c r="K4" s="428"/>
      <c r="L4" s="428"/>
      <c r="M4" s="428"/>
      <c r="N4" s="428"/>
      <c r="O4" s="428"/>
      <c r="P4" s="428"/>
      <c r="Q4" s="428"/>
      <c r="R4" s="428"/>
      <c r="S4" s="428"/>
      <c r="T4" s="429"/>
      <c r="U4" s="428"/>
    </row>
    <row r="5" spans="1:21" ht="12.75">
      <c r="A5" s="424"/>
      <c r="B5" s="427"/>
      <c r="C5" s="634" t="s">
        <v>1823</v>
      </c>
      <c r="D5" s="635"/>
      <c r="E5" s="636">
        <f>'2005'!D75</f>
        <v>4281035141</v>
      </c>
      <c r="F5" s="636"/>
      <c r="G5" s="636">
        <f>'2005'!D109</f>
        <v>647547150</v>
      </c>
      <c r="H5" s="636"/>
      <c r="I5" s="637">
        <f t="shared" si="0"/>
        <v>4928582291</v>
      </c>
      <c r="J5" s="638"/>
      <c r="K5" s="428"/>
      <c r="L5" s="428"/>
      <c r="M5" s="428"/>
      <c r="N5" s="428"/>
      <c r="O5" s="428"/>
      <c r="P5" s="428"/>
      <c r="Q5" s="428"/>
      <c r="R5" s="428"/>
      <c r="S5" s="428"/>
      <c r="T5" s="429"/>
      <c r="U5" s="428"/>
    </row>
    <row r="6" spans="1:21" ht="12.75">
      <c r="A6" s="424"/>
      <c r="B6" s="427"/>
      <c r="C6" s="634" t="s">
        <v>1824</v>
      </c>
      <c r="D6" s="635"/>
      <c r="E6" s="636">
        <f>'2006'!D70</f>
        <v>4194692789</v>
      </c>
      <c r="F6" s="636"/>
      <c r="G6" s="636">
        <f>'2006'!D119</f>
        <v>947615260</v>
      </c>
      <c r="H6" s="636"/>
      <c r="I6" s="637">
        <f t="shared" si="0"/>
        <v>5142308049</v>
      </c>
      <c r="J6" s="638"/>
      <c r="K6" s="428"/>
      <c r="L6" s="428"/>
      <c r="M6" s="428"/>
      <c r="N6" s="428"/>
      <c r="O6" s="428"/>
      <c r="P6" s="428"/>
      <c r="Q6" s="428"/>
      <c r="R6" s="428"/>
      <c r="S6" s="428"/>
      <c r="T6" s="429"/>
      <c r="U6" s="428"/>
    </row>
    <row r="7" spans="1:21" ht="12.75">
      <c r="A7" s="424"/>
      <c r="B7" s="427"/>
      <c r="C7" s="634" t="s">
        <v>61</v>
      </c>
      <c r="D7" s="635"/>
      <c r="E7" s="636">
        <f>+'2007'!D60</f>
        <v>3803509116</v>
      </c>
      <c r="F7" s="636"/>
      <c r="G7" s="636">
        <f>+'2007'!D110</f>
        <v>891563959</v>
      </c>
      <c r="H7" s="636"/>
      <c r="I7" s="637">
        <f t="shared" si="0"/>
        <v>4695073075</v>
      </c>
      <c r="J7" s="638"/>
      <c r="K7" s="428"/>
      <c r="L7" s="428"/>
      <c r="M7" s="428"/>
      <c r="N7" s="428"/>
      <c r="O7" s="428"/>
      <c r="P7" s="428"/>
      <c r="Q7" s="428"/>
      <c r="R7" s="428"/>
      <c r="S7" s="428"/>
      <c r="T7" s="429"/>
      <c r="U7" s="428"/>
    </row>
    <row r="8" spans="1:21" ht="12.75">
      <c r="A8" s="424"/>
      <c r="B8" s="427"/>
      <c r="C8" s="634" t="s">
        <v>355</v>
      </c>
      <c r="D8" s="635"/>
      <c r="E8" s="636">
        <f>'2008'!D52</f>
        <v>4059124257</v>
      </c>
      <c r="F8" s="636"/>
      <c r="G8" s="636">
        <f>'2008'!D142</f>
        <v>913164385</v>
      </c>
      <c r="H8" s="636"/>
      <c r="I8" s="637">
        <f t="shared" si="0"/>
        <v>4972288642</v>
      </c>
      <c r="J8" s="638"/>
      <c r="K8" s="428"/>
      <c r="L8" s="428"/>
      <c r="M8" s="428"/>
      <c r="N8" s="428"/>
      <c r="O8" s="428"/>
      <c r="P8" s="428"/>
      <c r="Q8" s="428"/>
      <c r="R8" s="428"/>
      <c r="S8" s="428"/>
      <c r="T8" s="429"/>
      <c r="U8" s="428"/>
    </row>
    <row r="9" spans="1:21" ht="12.75">
      <c r="A9" s="424"/>
      <c r="B9" s="427"/>
      <c r="C9" s="634" t="s">
        <v>1035</v>
      </c>
      <c r="D9" s="635"/>
      <c r="E9" s="636">
        <f>+'2009'!D66</f>
        <v>4539949275</v>
      </c>
      <c r="F9" s="636"/>
      <c r="G9" s="636">
        <f>+'2009'!D185</f>
        <v>1066066248</v>
      </c>
      <c r="H9" s="636"/>
      <c r="I9" s="637">
        <f t="shared" si="0"/>
        <v>5606015523</v>
      </c>
      <c r="J9" s="638"/>
      <c r="K9" s="428"/>
      <c r="L9" s="428"/>
      <c r="M9" s="428"/>
      <c r="N9" s="428"/>
      <c r="O9" s="428"/>
      <c r="P9" s="428"/>
      <c r="Q9" s="428"/>
      <c r="R9" s="428"/>
      <c r="S9" s="428"/>
      <c r="T9" s="429"/>
      <c r="U9" s="428"/>
    </row>
    <row r="10" spans="1:21" ht="12.75">
      <c r="A10" s="424"/>
      <c r="B10" s="427"/>
      <c r="C10" s="634" t="s">
        <v>872</v>
      </c>
      <c r="D10" s="635"/>
      <c r="E10" s="636">
        <f>+'2010'!D69</f>
        <v>7532069750</v>
      </c>
      <c r="F10" s="636"/>
      <c r="G10" s="636">
        <f>+'2010'!D202</f>
        <v>1099177656</v>
      </c>
      <c r="H10" s="636"/>
      <c r="I10" s="637">
        <f>+E10+G10</f>
        <v>8631247406</v>
      </c>
      <c r="J10" s="638"/>
      <c r="K10" s="428"/>
      <c r="L10" s="428"/>
      <c r="M10" s="428"/>
      <c r="N10" s="428"/>
      <c r="O10" s="428"/>
      <c r="P10" s="428"/>
      <c r="Q10" s="428"/>
      <c r="R10" s="428"/>
      <c r="S10" s="428"/>
      <c r="T10" s="429"/>
      <c r="U10" s="428"/>
    </row>
    <row r="11" spans="1:21" ht="12.75">
      <c r="A11" s="424"/>
      <c r="B11" s="427"/>
      <c r="C11" s="634" t="s">
        <v>2156</v>
      </c>
      <c r="D11" s="635"/>
      <c r="E11" s="636">
        <f>+'2011'!D95</f>
        <v>9732337720</v>
      </c>
      <c r="F11" s="636"/>
      <c r="G11" s="636">
        <f>+'2011'!D307</f>
        <v>2456087342</v>
      </c>
      <c r="H11" s="636"/>
      <c r="I11" s="637">
        <f>+E11+G11</f>
        <v>12188425062</v>
      </c>
      <c r="J11" s="638"/>
      <c r="K11" s="428"/>
      <c r="L11" s="428"/>
      <c r="M11" s="428"/>
      <c r="N11" s="428"/>
      <c r="O11" s="428"/>
      <c r="P11" s="428"/>
      <c r="Q11" s="428"/>
      <c r="R11" s="428"/>
      <c r="S11" s="428"/>
      <c r="T11" s="429"/>
      <c r="U11" s="428"/>
    </row>
    <row r="12" spans="1:21" ht="13.5" thickBot="1">
      <c r="A12" s="424"/>
      <c r="B12" s="427"/>
      <c r="C12" s="645" t="s">
        <v>2919</v>
      </c>
      <c r="D12" s="646"/>
      <c r="E12" s="647">
        <f>+'2012'!D93</f>
        <v>10317011000</v>
      </c>
      <c r="F12" s="647"/>
      <c r="G12" s="647">
        <f>+'2012'!D338</f>
        <v>3225658248</v>
      </c>
      <c r="H12" s="647"/>
      <c r="I12" s="639">
        <f>+E12+G12</f>
        <v>13542669248</v>
      </c>
      <c r="J12" s="640"/>
      <c r="K12" s="428"/>
      <c r="L12" s="428"/>
      <c r="M12" s="428"/>
      <c r="N12" s="428"/>
      <c r="O12" s="428"/>
      <c r="P12" s="428"/>
      <c r="Q12" s="428"/>
      <c r="R12" s="428"/>
      <c r="S12" s="428"/>
      <c r="T12" s="429"/>
      <c r="U12" s="428"/>
    </row>
    <row r="13" spans="1:21" ht="13.5" thickBot="1">
      <c r="A13" s="424"/>
      <c r="B13" s="427"/>
      <c r="C13" s="428"/>
      <c r="D13" s="407"/>
      <c r="E13" s="643">
        <f>SUM(E4:E12)</f>
        <v>50597229048</v>
      </c>
      <c r="F13" s="644"/>
      <c r="G13" s="643">
        <f>SUM(G4:G12)</f>
        <v>11697781352</v>
      </c>
      <c r="H13" s="644"/>
      <c r="I13" s="643">
        <f>SUM(I4:I12)</f>
        <v>62295010400</v>
      </c>
      <c r="J13" s="644"/>
      <c r="K13" s="428"/>
      <c r="L13" s="428"/>
      <c r="M13" s="428"/>
      <c r="N13" s="428"/>
      <c r="O13" s="428"/>
      <c r="P13" s="428"/>
      <c r="Q13" s="428"/>
      <c r="R13" s="428"/>
      <c r="S13" s="428"/>
      <c r="T13" s="429"/>
      <c r="U13" s="428"/>
    </row>
    <row r="14" spans="1:21" ht="13.5" thickBot="1">
      <c r="A14" s="425"/>
      <c r="B14" s="430"/>
      <c r="C14" s="431"/>
      <c r="D14" s="432"/>
      <c r="E14" s="431"/>
      <c r="F14" s="432"/>
      <c r="G14" s="431"/>
      <c r="H14" s="432"/>
      <c r="I14" s="431"/>
      <c r="J14" s="432"/>
      <c r="K14" s="431"/>
      <c r="L14" s="431"/>
      <c r="M14" s="431"/>
      <c r="N14" s="431"/>
      <c r="O14" s="431"/>
      <c r="P14" s="431"/>
      <c r="Q14" s="431"/>
      <c r="R14" s="431"/>
      <c r="S14" s="431"/>
      <c r="T14" s="432"/>
      <c r="U14" s="431"/>
    </row>
    <row r="15" spans="1:21" ht="13.5" thickBot="1">
      <c r="A15" s="425"/>
      <c r="B15" s="641" t="s">
        <v>1822</v>
      </c>
      <c r="C15" s="642"/>
      <c r="D15" s="641" t="s">
        <v>1823</v>
      </c>
      <c r="E15" s="642"/>
      <c r="F15" s="641" t="s">
        <v>1824</v>
      </c>
      <c r="G15" s="642"/>
      <c r="H15" s="641" t="s">
        <v>61</v>
      </c>
      <c r="I15" s="642"/>
      <c r="J15" s="641" t="s">
        <v>355</v>
      </c>
      <c r="K15" s="642"/>
      <c r="L15" s="641" t="s">
        <v>1035</v>
      </c>
      <c r="M15" s="642"/>
      <c r="N15" s="641" t="s">
        <v>872</v>
      </c>
      <c r="O15" s="642"/>
      <c r="P15" s="641" t="s">
        <v>2156</v>
      </c>
      <c r="Q15" s="642"/>
      <c r="R15" s="641" t="s">
        <v>2919</v>
      </c>
      <c r="S15" s="642"/>
      <c r="T15" s="642" t="s">
        <v>2920</v>
      </c>
      <c r="U15" s="642"/>
    </row>
    <row r="16" spans="1:21" ht="39" thickBot="1">
      <c r="A16" s="425"/>
      <c r="B16" s="408" t="s">
        <v>1814</v>
      </c>
      <c r="C16" s="409" t="s">
        <v>1815</v>
      </c>
      <c r="D16" s="410" t="s">
        <v>1814</v>
      </c>
      <c r="E16" s="409" t="s">
        <v>1815</v>
      </c>
      <c r="F16" s="410" t="s">
        <v>1814</v>
      </c>
      <c r="G16" s="409" t="s">
        <v>1815</v>
      </c>
      <c r="H16" s="410" t="s">
        <v>1814</v>
      </c>
      <c r="I16" s="409" t="s">
        <v>1815</v>
      </c>
      <c r="J16" s="410" t="s">
        <v>1814</v>
      </c>
      <c r="K16" s="409" t="s">
        <v>1815</v>
      </c>
      <c r="L16" s="410" t="s">
        <v>1814</v>
      </c>
      <c r="M16" s="409" t="s">
        <v>1815</v>
      </c>
      <c r="N16" s="410" t="s">
        <v>1814</v>
      </c>
      <c r="O16" s="409" t="s">
        <v>1815</v>
      </c>
      <c r="P16" s="410" t="s">
        <v>1814</v>
      </c>
      <c r="Q16" s="409" t="s">
        <v>1815</v>
      </c>
      <c r="R16" s="410" t="s">
        <v>1814</v>
      </c>
      <c r="S16" s="409" t="s">
        <v>1815</v>
      </c>
      <c r="T16" s="410" t="s">
        <v>1814</v>
      </c>
      <c r="U16" s="409" t="s">
        <v>1815</v>
      </c>
    </row>
    <row r="17" spans="1:21" s="2" customFormat="1" ht="13.5" thickBot="1">
      <c r="A17" s="433" t="s">
        <v>1816</v>
      </c>
      <c r="B17" s="411">
        <f aca="true" t="shared" si="1" ref="B17:M17">SUM(B18:B26)</f>
        <v>60</v>
      </c>
      <c r="C17" s="440">
        <f t="shared" si="1"/>
        <v>2137500000</v>
      </c>
      <c r="D17" s="413">
        <f t="shared" si="1"/>
        <v>64</v>
      </c>
      <c r="E17" s="440">
        <f t="shared" si="1"/>
        <v>4281035141</v>
      </c>
      <c r="F17" s="413">
        <f t="shared" si="1"/>
        <v>60</v>
      </c>
      <c r="G17" s="440">
        <f t="shared" si="1"/>
        <v>4194692789</v>
      </c>
      <c r="H17" s="413">
        <f>SUM(H18:H26)</f>
        <v>49</v>
      </c>
      <c r="I17" s="440">
        <f>SUM(I18:I26)</f>
        <v>3803509116</v>
      </c>
      <c r="J17" s="413">
        <f t="shared" si="1"/>
        <v>40</v>
      </c>
      <c r="K17" s="440">
        <f t="shared" si="1"/>
        <v>4059124257</v>
      </c>
      <c r="L17" s="413">
        <f t="shared" si="1"/>
        <v>55</v>
      </c>
      <c r="M17" s="440">
        <f t="shared" si="1"/>
        <v>4539949275</v>
      </c>
      <c r="N17" s="413">
        <f>SUM(N18:N26)</f>
        <v>58</v>
      </c>
      <c r="O17" s="440">
        <f>SUM(O18:O26)</f>
        <v>7532069750</v>
      </c>
      <c r="P17" s="413">
        <f aca="true" t="shared" si="2" ref="P17:U17">SUM(P18:P39)</f>
        <v>79</v>
      </c>
      <c r="Q17" s="440">
        <f t="shared" si="2"/>
        <v>9732337720</v>
      </c>
      <c r="R17" s="413">
        <f>SUM(R18:R39)</f>
        <v>76</v>
      </c>
      <c r="S17" s="440">
        <f t="shared" si="2"/>
        <v>10317011000</v>
      </c>
      <c r="T17" s="413">
        <f t="shared" si="2"/>
        <v>541</v>
      </c>
      <c r="U17" s="440">
        <f t="shared" si="2"/>
        <v>50597229048</v>
      </c>
    </row>
    <row r="18" spans="1:21" s="2" customFormat="1" ht="12.75">
      <c r="A18" s="445" t="s">
        <v>1171</v>
      </c>
      <c r="B18" s="414">
        <v>0</v>
      </c>
      <c r="C18" s="441">
        <v>0</v>
      </c>
      <c r="D18" s="415">
        <v>13</v>
      </c>
      <c r="E18" s="441">
        <f>'2005'!D4</f>
        <v>130000000</v>
      </c>
      <c r="F18" s="415">
        <v>15</v>
      </c>
      <c r="G18" s="441">
        <f>'2006'!D4</f>
        <v>75000000</v>
      </c>
      <c r="H18" s="415">
        <v>17</v>
      </c>
      <c r="I18" s="441">
        <f>+'2007'!D4</f>
        <v>136000000</v>
      </c>
      <c r="J18" s="415">
        <v>15</v>
      </c>
      <c r="K18" s="441">
        <f>+'2008'!D4</f>
        <v>180000000</v>
      </c>
      <c r="L18" s="415">
        <v>20</v>
      </c>
      <c r="M18" s="441">
        <f>+'2009'!D4</f>
        <v>340000000</v>
      </c>
      <c r="N18" s="415">
        <v>18</v>
      </c>
      <c r="O18" s="441">
        <f>+'2010'!D4</f>
        <v>360000000</v>
      </c>
      <c r="P18" s="418"/>
      <c r="Q18" s="442"/>
      <c r="R18" s="418"/>
      <c r="S18" s="442"/>
      <c r="T18" s="415">
        <f>B18+D18+F18+H18+J18+L18+N18+P18+R18</f>
        <v>98</v>
      </c>
      <c r="U18" s="441">
        <f>C18+E18+G18+I18+K18+M18+O18+Q18+S18</f>
        <v>1221000000</v>
      </c>
    </row>
    <row r="19" spans="1:25" s="2" customFormat="1" ht="25.5" customHeight="1">
      <c r="A19" s="445" t="s">
        <v>1400</v>
      </c>
      <c r="B19" s="414">
        <v>9</v>
      </c>
      <c r="C19" s="441">
        <f>'2004'!F4</f>
        <v>225000000</v>
      </c>
      <c r="D19" s="415">
        <v>8</v>
      </c>
      <c r="E19" s="441">
        <f>'2005'!D18</f>
        <v>279250000</v>
      </c>
      <c r="F19" s="415">
        <v>0</v>
      </c>
      <c r="G19" s="441">
        <v>0</v>
      </c>
      <c r="H19" s="415">
        <v>0</v>
      </c>
      <c r="I19" s="441">
        <v>0</v>
      </c>
      <c r="J19" s="415">
        <v>2</v>
      </c>
      <c r="K19" s="441">
        <f>+'2008'!D20</f>
        <v>29804422</v>
      </c>
      <c r="L19" s="415">
        <v>0</v>
      </c>
      <c r="M19" s="441">
        <v>0</v>
      </c>
      <c r="N19" s="415">
        <v>0</v>
      </c>
      <c r="O19" s="441">
        <v>0</v>
      </c>
      <c r="P19" s="418"/>
      <c r="Q19" s="442"/>
      <c r="R19" s="418"/>
      <c r="S19" s="442"/>
      <c r="T19" s="415">
        <f aca="true" t="shared" si="3" ref="T19:T39">B19+D19+F19+H19+J19+L19+N19+P19+R19</f>
        <v>19</v>
      </c>
      <c r="U19" s="441">
        <f aca="true" t="shared" si="4" ref="U19:U39">C19+E19+G19+I19+K19+M19+O19+Q19+S19</f>
        <v>534054422</v>
      </c>
      <c r="X19" s="614" t="s">
        <v>2770</v>
      </c>
      <c r="Y19" s="614"/>
    </row>
    <row r="20" spans="1:25" s="2" customFormat="1" ht="25.5">
      <c r="A20" s="445" t="s">
        <v>541</v>
      </c>
      <c r="B20" s="414">
        <v>0</v>
      </c>
      <c r="C20" s="441">
        <v>0</v>
      </c>
      <c r="D20" s="415">
        <v>7</v>
      </c>
      <c r="E20" s="441">
        <f>'2005'!D27</f>
        <v>2447362500</v>
      </c>
      <c r="F20" s="415">
        <v>7</v>
      </c>
      <c r="G20" s="441">
        <f>'2006'!D20</f>
        <v>2590000000</v>
      </c>
      <c r="H20" s="415">
        <v>9</v>
      </c>
      <c r="I20" s="441">
        <f>+'2007'!D22</f>
        <v>2730000000</v>
      </c>
      <c r="J20" s="415">
        <v>9</v>
      </c>
      <c r="K20" s="441">
        <f>+'2008'!D25</f>
        <v>3036000000</v>
      </c>
      <c r="L20" s="415">
        <v>8</v>
      </c>
      <c r="M20" s="441">
        <f>+'2009'!D25</f>
        <v>2600000000</v>
      </c>
      <c r="N20" s="415">
        <v>10</v>
      </c>
      <c r="O20" s="441">
        <f>+'2010'!D23</f>
        <v>5380000000</v>
      </c>
      <c r="P20" s="418"/>
      <c r="Q20" s="442"/>
      <c r="R20" s="418"/>
      <c r="S20" s="442"/>
      <c r="T20" s="415">
        <f t="shared" si="3"/>
        <v>50</v>
      </c>
      <c r="U20" s="441">
        <f t="shared" si="4"/>
        <v>18783362500</v>
      </c>
      <c r="X20" s="397">
        <f>+T18+T27+T32</f>
        <v>144</v>
      </c>
      <c r="Y20" s="397" t="s">
        <v>2759</v>
      </c>
    </row>
    <row r="21" spans="1:25" s="2" customFormat="1" ht="25.5">
      <c r="A21" s="445" t="s">
        <v>663</v>
      </c>
      <c r="B21" s="414">
        <v>0</v>
      </c>
      <c r="C21" s="441">
        <v>0</v>
      </c>
      <c r="D21" s="415">
        <v>0</v>
      </c>
      <c r="E21" s="441">
        <v>0</v>
      </c>
      <c r="F21" s="415">
        <v>0</v>
      </c>
      <c r="G21" s="441">
        <v>0</v>
      </c>
      <c r="H21" s="415">
        <v>0</v>
      </c>
      <c r="I21" s="441">
        <v>0</v>
      </c>
      <c r="J21" s="415">
        <v>0</v>
      </c>
      <c r="K21" s="441">
        <v>0</v>
      </c>
      <c r="L21" s="415">
        <v>2</v>
      </c>
      <c r="M21" s="441">
        <f>+'2009'!D34</f>
        <v>400000000</v>
      </c>
      <c r="N21" s="415">
        <v>2</v>
      </c>
      <c r="O21" s="441">
        <f>+'2010'!D34</f>
        <v>600000000</v>
      </c>
      <c r="P21" s="418"/>
      <c r="Q21" s="442"/>
      <c r="R21" s="418"/>
      <c r="S21" s="442"/>
      <c r="T21" s="415">
        <f t="shared" si="3"/>
        <v>4</v>
      </c>
      <c r="U21" s="441">
        <f t="shared" si="4"/>
        <v>1000000000</v>
      </c>
      <c r="X21" s="397">
        <f>+T24+T31+T39</f>
        <v>96</v>
      </c>
      <c r="Y21" s="397" t="s">
        <v>2756</v>
      </c>
    </row>
    <row r="22" spans="1:25" s="2" customFormat="1" ht="12.75">
      <c r="A22" s="445" t="s">
        <v>1218</v>
      </c>
      <c r="B22" s="414">
        <v>7</v>
      </c>
      <c r="C22" s="441">
        <f>'2004'!F14</f>
        <v>720000000</v>
      </c>
      <c r="D22" s="415">
        <v>3</v>
      </c>
      <c r="E22" s="441">
        <f>'2005'!D35</f>
        <v>360000000</v>
      </c>
      <c r="F22" s="415">
        <v>4</v>
      </c>
      <c r="G22" s="441">
        <f>'2006'!D28</f>
        <v>480000000</v>
      </c>
      <c r="H22" s="415">
        <v>3</v>
      </c>
      <c r="I22" s="441">
        <f>+'2007'!D32</f>
        <v>360000000</v>
      </c>
      <c r="J22" s="415">
        <v>2</v>
      </c>
      <c r="K22" s="441">
        <f>+'2008'!D35</f>
        <v>238319835</v>
      </c>
      <c r="L22" s="415">
        <v>3</v>
      </c>
      <c r="M22" s="441">
        <f>+'2009'!D37</f>
        <v>291600000</v>
      </c>
      <c r="N22" s="415">
        <v>3</v>
      </c>
      <c r="O22" s="441">
        <f>+'2010'!D37</f>
        <v>240000000</v>
      </c>
      <c r="P22" s="418"/>
      <c r="Q22" s="442"/>
      <c r="R22" s="418"/>
      <c r="S22" s="442"/>
      <c r="T22" s="415">
        <f t="shared" si="3"/>
        <v>25</v>
      </c>
      <c r="U22" s="441">
        <f t="shared" si="4"/>
        <v>2689919835</v>
      </c>
      <c r="X22" s="397">
        <f>+T23+T33+T34+T35+T36</f>
        <v>87</v>
      </c>
      <c r="Y22" s="397" t="s">
        <v>2758</v>
      </c>
    </row>
    <row r="23" spans="1:25" s="2" customFormat="1" ht="12.75">
      <c r="A23" s="445" t="s">
        <v>539</v>
      </c>
      <c r="B23" s="414">
        <v>9</v>
      </c>
      <c r="C23" s="441">
        <f>'2004'!F22</f>
        <v>340000000</v>
      </c>
      <c r="D23" s="415">
        <v>10</v>
      </c>
      <c r="E23" s="441">
        <f>'2005'!D39</f>
        <v>400000000</v>
      </c>
      <c r="F23" s="415">
        <v>10</v>
      </c>
      <c r="G23" s="441">
        <f>'2006'!D33</f>
        <v>420000000</v>
      </c>
      <c r="H23" s="415">
        <v>2</v>
      </c>
      <c r="I23" s="441">
        <f>+'2007'!D36</f>
        <v>100000000</v>
      </c>
      <c r="J23" s="415">
        <v>7</v>
      </c>
      <c r="K23" s="441">
        <f>'2008'!D38</f>
        <v>325000000</v>
      </c>
      <c r="L23" s="415">
        <v>11</v>
      </c>
      <c r="M23" s="441">
        <f>+'2009'!D41</f>
        <v>500000000</v>
      </c>
      <c r="N23" s="415">
        <v>4</v>
      </c>
      <c r="O23" s="441">
        <f>+'2010'!D41</f>
        <v>240000000</v>
      </c>
      <c r="P23" s="418"/>
      <c r="Q23" s="442"/>
      <c r="R23" s="418"/>
      <c r="S23" s="442"/>
      <c r="T23" s="415">
        <f t="shared" si="3"/>
        <v>53</v>
      </c>
      <c r="U23" s="441">
        <f t="shared" si="4"/>
        <v>2325000000</v>
      </c>
      <c r="X23" s="397">
        <f>+T20+T21+T22+T28+T30+T19+T37</f>
        <v>127</v>
      </c>
      <c r="Y23" s="397" t="s">
        <v>2757</v>
      </c>
    </row>
    <row r="24" spans="1:25" s="2" customFormat="1" ht="12.75">
      <c r="A24" s="445" t="s">
        <v>540</v>
      </c>
      <c r="B24" s="414">
        <v>21</v>
      </c>
      <c r="C24" s="441">
        <f>'2004'!F32</f>
        <v>540000000</v>
      </c>
      <c r="D24" s="415">
        <v>14</v>
      </c>
      <c r="E24" s="441">
        <f>'2005'!D50</f>
        <v>400000000</v>
      </c>
      <c r="F24" s="415">
        <v>6</v>
      </c>
      <c r="G24" s="441">
        <f>'2006'!D44</f>
        <v>320763700</v>
      </c>
      <c r="H24" s="415">
        <v>6</v>
      </c>
      <c r="I24" s="441">
        <f>+'2007'!D39</f>
        <v>250000000</v>
      </c>
      <c r="J24" s="415">
        <v>5</v>
      </c>
      <c r="K24" s="441">
        <f>+'2008'!D46</f>
        <v>250000000</v>
      </c>
      <c r="L24" s="415">
        <v>5</v>
      </c>
      <c r="M24" s="441">
        <f>+'2009'!D53</f>
        <v>250000000</v>
      </c>
      <c r="N24" s="415">
        <v>13</v>
      </c>
      <c r="O24" s="441">
        <f>+'2010'!D46</f>
        <v>455000000</v>
      </c>
      <c r="P24" s="418"/>
      <c r="Q24" s="442"/>
      <c r="R24" s="418"/>
      <c r="S24" s="442"/>
      <c r="T24" s="415">
        <f t="shared" si="3"/>
        <v>70</v>
      </c>
      <c r="U24" s="441">
        <f t="shared" si="4"/>
        <v>2465763700</v>
      </c>
      <c r="X24" s="397">
        <f>SUM(X20:X23)</f>
        <v>454</v>
      </c>
      <c r="Y24" s="397" t="s">
        <v>2771</v>
      </c>
    </row>
    <row r="25" spans="1:25" s="2" customFormat="1" ht="12.75">
      <c r="A25" s="445" t="s">
        <v>1817</v>
      </c>
      <c r="B25" s="414">
        <v>14</v>
      </c>
      <c r="C25" s="441">
        <f>'2004'!F54</f>
        <v>312500000</v>
      </c>
      <c r="D25" s="415">
        <v>9</v>
      </c>
      <c r="E25" s="441">
        <f>'2005'!D65</f>
        <v>264422641</v>
      </c>
      <c r="F25" s="415">
        <v>18</v>
      </c>
      <c r="G25" s="441">
        <f>'2006'!D51</f>
        <v>308929089</v>
      </c>
      <c r="H25" s="415">
        <v>8</v>
      </c>
      <c r="I25" s="441">
        <f>+'2007'!D46</f>
        <v>141360000</v>
      </c>
      <c r="J25" s="415"/>
      <c r="K25" s="441">
        <v>0</v>
      </c>
      <c r="L25" s="415">
        <v>0</v>
      </c>
      <c r="M25" s="441">
        <v>0</v>
      </c>
      <c r="N25" s="415">
        <v>0</v>
      </c>
      <c r="O25" s="441">
        <v>0</v>
      </c>
      <c r="P25" s="418"/>
      <c r="Q25" s="442"/>
      <c r="R25" s="418"/>
      <c r="S25" s="442"/>
      <c r="T25" s="415">
        <f t="shared" si="3"/>
        <v>49</v>
      </c>
      <c r="U25" s="441">
        <f t="shared" si="4"/>
        <v>1027211730</v>
      </c>
      <c r="X25" s="397">
        <f>+T25+T26</f>
        <v>84</v>
      </c>
      <c r="Y25" s="397" t="s">
        <v>2760</v>
      </c>
    </row>
    <row r="26" spans="1:25" s="2" customFormat="1" ht="12.75">
      <c r="A26" s="445" t="s">
        <v>810</v>
      </c>
      <c r="B26" s="414">
        <v>0</v>
      </c>
      <c r="C26" s="441">
        <v>0</v>
      </c>
      <c r="D26" s="415">
        <v>0</v>
      </c>
      <c r="E26" s="441">
        <v>0</v>
      </c>
      <c r="F26" s="415">
        <v>0</v>
      </c>
      <c r="G26" s="441">
        <v>0</v>
      </c>
      <c r="H26" s="415">
        <v>4</v>
      </c>
      <c r="I26" s="441">
        <f>+'2007'!D55</f>
        <v>86149116</v>
      </c>
      <c r="J26" s="415">
        <v>0</v>
      </c>
      <c r="K26" s="441">
        <v>0</v>
      </c>
      <c r="L26" s="415">
        <v>6</v>
      </c>
      <c r="M26" s="441">
        <f>+'2009'!D59</f>
        <v>158349275</v>
      </c>
      <c r="N26" s="415">
        <v>8</v>
      </c>
      <c r="O26" s="441">
        <f>+'2010'!D60</f>
        <v>257069750</v>
      </c>
      <c r="P26" s="415">
        <f>+'2011'!E85</f>
        <v>9</v>
      </c>
      <c r="Q26" s="441">
        <f>+'2011'!D85</f>
        <v>345284720</v>
      </c>
      <c r="R26" s="415">
        <f>+'2012'!E84</f>
        <v>8</v>
      </c>
      <c r="S26" s="441">
        <f>+'2012'!D84</f>
        <v>309311000</v>
      </c>
      <c r="T26" s="415">
        <f t="shared" si="3"/>
        <v>35</v>
      </c>
      <c r="U26" s="441">
        <f t="shared" si="4"/>
        <v>1156163861</v>
      </c>
      <c r="X26" s="397">
        <f>+X24+X25</f>
        <v>538</v>
      </c>
      <c r="Y26" s="397"/>
    </row>
    <row r="27" spans="1:21" s="2" customFormat="1" ht="25.5">
      <c r="A27" s="445" t="s">
        <v>2370</v>
      </c>
      <c r="B27" s="417"/>
      <c r="C27" s="442"/>
      <c r="D27" s="418"/>
      <c r="E27" s="442"/>
      <c r="F27" s="418"/>
      <c r="G27" s="442"/>
      <c r="H27" s="418"/>
      <c r="I27" s="442"/>
      <c r="J27" s="418"/>
      <c r="K27" s="442"/>
      <c r="L27" s="418"/>
      <c r="M27" s="442"/>
      <c r="N27" s="418"/>
      <c r="O27" s="442"/>
      <c r="P27" s="415">
        <f>+'2011'!E4</f>
        <v>15</v>
      </c>
      <c r="Q27" s="441">
        <f>+'2011'!D4</f>
        <v>300000000</v>
      </c>
      <c r="R27" s="415">
        <f>+'2012'!E4</f>
        <v>15</v>
      </c>
      <c r="S27" s="441">
        <f>+'2012'!D4</f>
        <v>300000000</v>
      </c>
      <c r="T27" s="415">
        <f t="shared" si="3"/>
        <v>30</v>
      </c>
      <c r="U27" s="441">
        <f t="shared" si="4"/>
        <v>600000000</v>
      </c>
    </row>
    <row r="28" spans="1:21" s="2" customFormat="1" ht="25.5">
      <c r="A28" s="445" t="s">
        <v>2369</v>
      </c>
      <c r="B28" s="417"/>
      <c r="C28" s="442"/>
      <c r="D28" s="418"/>
      <c r="E28" s="442"/>
      <c r="F28" s="418"/>
      <c r="G28" s="442"/>
      <c r="H28" s="418"/>
      <c r="I28" s="442"/>
      <c r="J28" s="418"/>
      <c r="K28" s="442"/>
      <c r="L28" s="418"/>
      <c r="M28" s="442"/>
      <c r="N28" s="418"/>
      <c r="O28" s="442"/>
      <c r="P28" s="415">
        <f>+'2011'!E20</f>
        <v>9</v>
      </c>
      <c r="Q28" s="441">
        <f>+'2011'!D20</f>
        <v>6300000000</v>
      </c>
      <c r="R28" s="415">
        <f>+'2012'!E20</f>
        <v>8</v>
      </c>
      <c r="S28" s="441">
        <f>+'2012'!D20</f>
        <v>5600000000</v>
      </c>
      <c r="T28" s="415">
        <f t="shared" si="3"/>
        <v>17</v>
      </c>
      <c r="U28" s="441">
        <f t="shared" si="4"/>
        <v>11900000000</v>
      </c>
    </row>
    <row r="29" spans="1:21" s="2" customFormat="1" ht="12.75">
      <c r="A29" s="445" t="s">
        <v>2921</v>
      </c>
      <c r="B29" s="417"/>
      <c r="C29" s="442"/>
      <c r="D29" s="418"/>
      <c r="E29" s="442"/>
      <c r="F29" s="418"/>
      <c r="G29" s="442"/>
      <c r="H29" s="418"/>
      <c r="I29" s="442"/>
      <c r="J29" s="418"/>
      <c r="K29" s="442"/>
      <c r="L29" s="418"/>
      <c r="M29" s="442"/>
      <c r="N29" s="418"/>
      <c r="O29" s="442"/>
      <c r="P29" s="418"/>
      <c r="Q29" s="442"/>
      <c r="R29" s="415">
        <f>+'2012'!E29</f>
        <v>2</v>
      </c>
      <c r="S29" s="441">
        <f>+'2012'!D29</f>
        <v>700000000</v>
      </c>
      <c r="T29" s="415">
        <f t="shared" si="3"/>
        <v>2</v>
      </c>
      <c r="U29" s="441">
        <f t="shared" si="4"/>
        <v>700000000</v>
      </c>
    </row>
    <row r="30" spans="1:21" s="2" customFormat="1" ht="25.5">
      <c r="A30" s="445" t="s">
        <v>2393</v>
      </c>
      <c r="B30" s="417"/>
      <c r="C30" s="442"/>
      <c r="D30" s="418"/>
      <c r="E30" s="442"/>
      <c r="F30" s="418"/>
      <c r="G30" s="442"/>
      <c r="H30" s="418"/>
      <c r="I30" s="442"/>
      <c r="J30" s="418"/>
      <c r="K30" s="442"/>
      <c r="L30" s="418"/>
      <c r="M30" s="442"/>
      <c r="N30" s="418"/>
      <c r="O30" s="442"/>
      <c r="P30" s="415">
        <f>+'2011'!E30</f>
        <v>2</v>
      </c>
      <c r="Q30" s="441">
        <f>+'2011'!D30</f>
        <v>240000000</v>
      </c>
      <c r="R30" s="415">
        <f>+'2012'!E32</f>
        <v>2</v>
      </c>
      <c r="S30" s="441">
        <f>+'2012'!D32</f>
        <v>300000000</v>
      </c>
      <c r="T30" s="415">
        <f t="shared" si="3"/>
        <v>4</v>
      </c>
      <c r="U30" s="441">
        <f t="shared" si="4"/>
        <v>540000000</v>
      </c>
    </row>
    <row r="31" spans="1:21" s="2" customFormat="1" ht="25.5">
      <c r="A31" s="445" t="s">
        <v>2397</v>
      </c>
      <c r="B31" s="417"/>
      <c r="C31" s="442"/>
      <c r="D31" s="418"/>
      <c r="E31" s="442"/>
      <c r="F31" s="418"/>
      <c r="G31" s="442"/>
      <c r="H31" s="418"/>
      <c r="I31" s="442"/>
      <c r="J31" s="418"/>
      <c r="K31" s="442"/>
      <c r="L31" s="418"/>
      <c r="M31" s="442"/>
      <c r="N31" s="418"/>
      <c r="O31" s="442"/>
      <c r="P31" s="415">
        <f>+'2011'!E33</f>
        <v>8</v>
      </c>
      <c r="Q31" s="441">
        <f>+'2011'!D33</f>
        <v>399993000</v>
      </c>
      <c r="R31" s="415">
        <f>+'2012'!E35</f>
        <v>8</v>
      </c>
      <c r="S31" s="441">
        <f>+'2012'!D35</f>
        <v>400000000</v>
      </c>
      <c r="T31" s="415">
        <f t="shared" si="3"/>
        <v>16</v>
      </c>
      <c r="U31" s="441">
        <f t="shared" si="4"/>
        <v>799993000</v>
      </c>
    </row>
    <row r="32" spans="1:21" s="2" customFormat="1" ht="12.75">
      <c r="A32" s="445" t="s">
        <v>2419</v>
      </c>
      <c r="B32" s="417"/>
      <c r="C32" s="442"/>
      <c r="D32" s="418"/>
      <c r="E32" s="442"/>
      <c r="F32" s="418"/>
      <c r="G32" s="442"/>
      <c r="H32" s="418"/>
      <c r="I32" s="442"/>
      <c r="J32" s="418"/>
      <c r="K32" s="442"/>
      <c r="L32" s="418"/>
      <c r="M32" s="442"/>
      <c r="N32" s="418"/>
      <c r="O32" s="442"/>
      <c r="P32" s="415">
        <f>+'2011'!E42</f>
        <v>8</v>
      </c>
      <c r="Q32" s="441">
        <f>+'2011'!D42</f>
        <v>160000000</v>
      </c>
      <c r="R32" s="415">
        <f>+'2012'!E44</f>
        <v>8</v>
      </c>
      <c r="S32" s="441">
        <f>+'2012'!D44</f>
        <v>160000000</v>
      </c>
      <c r="T32" s="415">
        <f t="shared" si="3"/>
        <v>16</v>
      </c>
      <c r="U32" s="441">
        <f t="shared" si="4"/>
        <v>320000000</v>
      </c>
    </row>
    <row r="33" spans="1:21" s="2" customFormat="1" ht="25.5">
      <c r="A33" s="445" t="s">
        <v>2448</v>
      </c>
      <c r="B33" s="417"/>
      <c r="C33" s="442"/>
      <c r="D33" s="418"/>
      <c r="E33" s="442"/>
      <c r="F33" s="418"/>
      <c r="G33" s="442"/>
      <c r="H33" s="418"/>
      <c r="I33" s="442"/>
      <c r="J33" s="418"/>
      <c r="K33" s="442"/>
      <c r="L33" s="418"/>
      <c r="M33" s="442"/>
      <c r="N33" s="418"/>
      <c r="O33" s="442"/>
      <c r="P33" s="415">
        <f>+'2011'!E51</f>
        <v>5</v>
      </c>
      <c r="Q33" s="441">
        <f>+'2011'!D51</f>
        <v>350000000</v>
      </c>
      <c r="R33" s="418"/>
      <c r="S33" s="442"/>
      <c r="T33" s="415">
        <f t="shared" si="3"/>
        <v>5</v>
      </c>
      <c r="U33" s="441">
        <f t="shared" si="4"/>
        <v>350000000</v>
      </c>
    </row>
    <row r="34" spans="1:21" s="2" customFormat="1" ht="25.5">
      <c r="A34" s="445" t="s">
        <v>2462</v>
      </c>
      <c r="B34" s="417"/>
      <c r="C34" s="442"/>
      <c r="D34" s="418"/>
      <c r="E34" s="442"/>
      <c r="F34" s="418"/>
      <c r="G34" s="442"/>
      <c r="H34" s="418"/>
      <c r="I34" s="442"/>
      <c r="J34" s="418"/>
      <c r="K34" s="442"/>
      <c r="L34" s="418"/>
      <c r="M34" s="442"/>
      <c r="N34" s="418"/>
      <c r="O34" s="442"/>
      <c r="P34" s="415">
        <f>+'2011'!E57</f>
        <v>4</v>
      </c>
      <c r="Q34" s="441">
        <f>+'2011'!D57</f>
        <v>200000000</v>
      </c>
      <c r="R34" s="415">
        <f>+'2012'!E57</f>
        <v>11</v>
      </c>
      <c r="S34" s="441">
        <f>+'2012'!D57</f>
        <v>550000000</v>
      </c>
      <c r="T34" s="415">
        <f t="shared" si="3"/>
        <v>15</v>
      </c>
      <c r="U34" s="441">
        <f t="shared" si="4"/>
        <v>750000000</v>
      </c>
    </row>
    <row r="35" spans="1:21" s="2" customFormat="1" ht="25.5">
      <c r="A35" s="445" t="s">
        <v>2468</v>
      </c>
      <c r="B35" s="417"/>
      <c r="C35" s="442"/>
      <c r="D35" s="418"/>
      <c r="E35" s="442"/>
      <c r="F35" s="418"/>
      <c r="G35" s="442"/>
      <c r="H35" s="418"/>
      <c r="I35" s="442"/>
      <c r="J35" s="418"/>
      <c r="K35" s="442"/>
      <c r="L35" s="418"/>
      <c r="M35" s="442"/>
      <c r="N35" s="418"/>
      <c r="O35" s="442"/>
      <c r="P35" s="415">
        <f>+'2011'!E62</f>
        <v>2</v>
      </c>
      <c r="Q35" s="441">
        <f>+'2011'!D62</f>
        <v>600000000</v>
      </c>
      <c r="R35" s="415">
        <f>+'2012'!E53</f>
        <v>3</v>
      </c>
      <c r="S35" s="441">
        <f>+'2012'!D53</f>
        <v>567700000</v>
      </c>
      <c r="T35" s="415">
        <f t="shared" si="3"/>
        <v>5</v>
      </c>
      <c r="U35" s="441">
        <f t="shared" si="4"/>
        <v>1167700000</v>
      </c>
    </row>
    <row r="36" spans="1:21" s="2" customFormat="1" ht="25.5">
      <c r="A36" s="445" t="s">
        <v>2474</v>
      </c>
      <c r="B36" s="417"/>
      <c r="C36" s="442"/>
      <c r="D36" s="418"/>
      <c r="E36" s="442"/>
      <c r="F36" s="418"/>
      <c r="G36" s="442"/>
      <c r="H36" s="418"/>
      <c r="I36" s="442"/>
      <c r="J36" s="418"/>
      <c r="K36" s="442"/>
      <c r="L36" s="418"/>
      <c r="M36" s="442"/>
      <c r="N36" s="418"/>
      <c r="O36" s="442"/>
      <c r="P36" s="415">
        <f>+'2011'!E65</f>
        <v>7</v>
      </c>
      <c r="Q36" s="441">
        <f>+'2011'!D65</f>
        <v>139950000</v>
      </c>
      <c r="R36" s="415">
        <f>+'2012'!E69</f>
        <v>2</v>
      </c>
      <c r="S36" s="441">
        <f>+'2012'!D69</f>
        <v>40000000</v>
      </c>
      <c r="T36" s="415">
        <f t="shared" si="3"/>
        <v>9</v>
      </c>
      <c r="U36" s="441">
        <f t="shared" si="4"/>
        <v>179950000</v>
      </c>
    </row>
    <row r="37" spans="1:21" s="2" customFormat="1" ht="25.5">
      <c r="A37" s="445" t="s">
        <v>2491</v>
      </c>
      <c r="B37" s="417"/>
      <c r="C37" s="442"/>
      <c r="D37" s="418"/>
      <c r="E37" s="442"/>
      <c r="F37" s="418"/>
      <c r="G37" s="442"/>
      <c r="H37" s="418"/>
      <c r="I37" s="442"/>
      <c r="J37" s="418"/>
      <c r="K37" s="442"/>
      <c r="L37" s="418"/>
      <c r="M37" s="442"/>
      <c r="N37" s="418"/>
      <c r="O37" s="442"/>
      <c r="P37" s="415">
        <f>+'2011'!E73</f>
        <v>5</v>
      </c>
      <c r="Q37" s="441">
        <f>+'2011'!D73</f>
        <v>397110000</v>
      </c>
      <c r="R37" s="415">
        <f>+'2012'!E72</f>
        <v>3</v>
      </c>
      <c r="S37" s="441">
        <f>+'2012'!D72</f>
        <v>240000000</v>
      </c>
      <c r="T37" s="415">
        <f t="shared" si="3"/>
        <v>8</v>
      </c>
      <c r="U37" s="441">
        <f t="shared" si="4"/>
        <v>637110000</v>
      </c>
    </row>
    <row r="38" spans="1:21" s="2" customFormat="1" ht="25.5">
      <c r="A38" s="445" t="s">
        <v>2774</v>
      </c>
      <c r="B38" s="417"/>
      <c r="C38" s="442"/>
      <c r="D38" s="418"/>
      <c r="E38" s="442"/>
      <c r="F38" s="418"/>
      <c r="G38" s="442"/>
      <c r="H38" s="418"/>
      <c r="I38" s="442"/>
      <c r="J38" s="418"/>
      <c r="K38" s="442"/>
      <c r="L38" s="418"/>
      <c r="M38" s="442"/>
      <c r="N38" s="418"/>
      <c r="O38" s="442"/>
      <c r="P38" s="418"/>
      <c r="Q38" s="442"/>
      <c r="R38" s="415">
        <f>+'2012'!E76</f>
        <v>1</v>
      </c>
      <c r="S38" s="441">
        <f>+'2012'!D76</f>
        <v>850000000</v>
      </c>
      <c r="T38" s="415">
        <f t="shared" si="3"/>
        <v>1</v>
      </c>
      <c r="U38" s="441">
        <f t="shared" si="4"/>
        <v>850000000</v>
      </c>
    </row>
    <row r="39" spans="1:21" s="2" customFormat="1" ht="26.25" thickBot="1">
      <c r="A39" s="445" t="s">
        <v>2512</v>
      </c>
      <c r="B39" s="417"/>
      <c r="C39" s="442"/>
      <c r="D39" s="418"/>
      <c r="E39" s="442"/>
      <c r="F39" s="418"/>
      <c r="G39" s="442"/>
      <c r="H39" s="418"/>
      <c r="I39" s="442"/>
      <c r="J39" s="418"/>
      <c r="K39" s="442"/>
      <c r="L39" s="418"/>
      <c r="M39" s="442"/>
      <c r="N39" s="418"/>
      <c r="O39" s="442"/>
      <c r="P39" s="415">
        <f>+'2011'!E79</f>
        <v>5</v>
      </c>
      <c r="Q39" s="441">
        <f>+'2011'!D79</f>
        <v>300000000</v>
      </c>
      <c r="R39" s="415">
        <f>+'2012'!E78</f>
        <v>5</v>
      </c>
      <c r="S39" s="441">
        <f>+'2012'!D78</f>
        <v>300000000</v>
      </c>
      <c r="T39" s="415">
        <f t="shared" si="3"/>
        <v>10</v>
      </c>
      <c r="U39" s="441">
        <f t="shared" si="4"/>
        <v>600000000</v>
      </c>
    </row>
    <row r="40" spans="1:21" s="2" customFormat="1" ht="13.5" thickBot="1">
      <c r="A40" s="433" t="s">
        <v>1752</v>
      </c>
      <c r="B40" s="411">
        <f aca="true" t="shared" si="5" ref="B40:G40">SUM(B41:B47)</f>
        <v>13</v>
      </c>
      <c r="C40" s="440">
        <f t="shared" si="5"/>
        <v>450901104</v>
      </c>
      <c r="D40" s="413">
        <f t="shared" si="5"/>
        <v>23</v>
      </c>
      <c r="E40" s="440">
        <f t="shared" si="5"/>
        <v>647547150</v>
      </c>
      <c r="F40" s="413">
        <f t="shared" si="5"/>
        <v>37</v>
      </c>
      <c r="G40" s="440">
        <f t="shared" si="5"/>
        <v>947615260</v>
      </c>
      <c r="H40" s="413">
        <f aca="true" t="shared" si="6" ref="H40:M40">SUM(H41:H47)</f>
        <v>39</v>
      </c>
      <c r="I40" s="440">
        <f t="shared" si="6"/>
        <v>891563959</v>
      </c>
      <c r="J40" s="413">
        <f t="shared" si="6"/>
        <v>77</v>
      </c>
      <c r="K40" s="440">
        <f t="shared" si="6"/>
        <v>913164385</v>
      </c>
      <c r="L40" s="413">
        <f t="shared" si="6"/>
        <v>110</v>
      </c>
      <c r="M40" s="440">
        <f t="shared" si="6"/>
        <v>1066066248</v>
      </c>
      <c r="N40" s="413">
        <f aca="true" t="shared" si="7" ref="N40:S40">SUM(N41:N47)</f>
        <v>124</v>
      </c>
      <c r="O40" s="440">
        <f t="shared" si="7"/>
        <v>1099177656</v>
      </c>
      <c r="P40" s="413">
        <f>SUM(P41:P47)</f>
        <v>202</v>
      </c>
      <c r="Q40" s="440">
        <f t="shared" si="7"/>
        <v>2456087342</v>
      </c>
      <c r="R40" s="413">
        <f>SUM(R41:R47)</f>
        <v>235</v>
      </c>
      <c r="S40" s="440">
        <f t="shared" si="7"/>
        <v>3225658248</v>
      </c>
      <c r="T40" s="413">
        <f>SUM(T41:T47)</f>
        <v>860</v>
      </c>
      <c r="U40" s="440">
        <f>SUM(U41:U47)</f>
        <v>11697781352</v>
      </c>
    </row>
    <row r="41" spans="1:21" s="2" customFormat="1" ht="12.75">
      <c r="A41" s="445" t="s">
        <v>2769</v>
      </c>
      <c r="B41" s="414">
        <v>5</v>
      </c>
      <c r="C41" s="441">
        <f>'2004'!F73</f>
        <v>400000000</v>
      </c>
      <c r="D41" s="415">
        <v>6</v>
      </c>
      <c r="E41" s="441">
        <f>'2005'!D79</f>
        <v>588895604</v>
      </c>
      <c r="F41" s="415">
        <v>8</v>
      </c>
      <c r="G41" s="441">
        <f>'2006'!D74</f>
        <v>838550240</v>
      </c>
      <c r="H41" s="415">
        <v>9</v>
      </c>
      <c r="I41" s="441">
        <f>+'2007'!D64</f>
        <v>734855451</v>
      </c>
      <c r="J41" s="415">
        <v>12</v>
      </c>
      <c r="K41" s="441">
        <f>'2008'!D56</f>
        <v>718480682</v>
      </c>
      <c r="L41" s="415">
        <v>11</v>
      </c>
      <c r="M41" s="441">
        <f>+'2009'!D70</f>
        <v>731758566</v>
      </c>
      <c r="N41" s="415">
        <v>8</v>
      </c>
      <c r="O41" s="441">
        <f>+'2010'!D73</f>
        <v>732426853</v>
      </c>
      <c r="P41" s="415">
        <f>+'2011'!E99</f>
        <v>17</v>
      </c>
      <c r="Q41" s="441">
        <f>+'2011'!D99</f>
        <v>1712493230</v>
      </c>
      <c r="R41" s="415">
        <f>+'2012'!E97</f>
        <v>21</v>
      </c>
      <c r="S41" s="441">
        <f>+'2012'!D97</f>
        <v>2443189545</v>
      </c>
      <c r="T41" s="416">
        <f>B41+D41+F41+H41+J41+L41+N41+P41+R41</f>
        <v>97</v>
      </c>
      <c r="U41" s="441">
        <f>C41+E41+G41+I41+K41+M41+O41+Q41+S41</f>
        <v>8900650171</v>
      </c>
    </row>
    <row r="42" spans="1:21" s="2" customFormat="1" ht="25.5">
      <c r="A42" s="445" t="s">
        <v>1818</v>
      </c>
      <c r="B42" s="414">
        <v>5</v>
      </c>
      <c r="C42" s="441">
        <f>'2004'!F80</f>
        <v>44793940</v>
      </c>
      <c r="D42" s="415">
        <v>5</v>
      </c>
      <c r="E42" s="441">
        <f>'2005'!D86</f>
        <v>18174996</v>
      </c>
      <c r="F42" s="415">
        <v>10</v>
      </c>
      <c r="G42" s="441">
        <f>'2006'!D83</f>
        <v>58487556</v>
      </c>
      <c r="H42" s="415">
        <v>12</v>
      </c>
      <c r="I42" s="441">
        <f>+'2007'!D74</f>
        <v>100285100</v>
      </c>
      <c r="J42" s="415">
        <v>17</v>
      </c>
      <c r="K42" s="441">
        <f>'2008'!D69</f>
        <v>81686691</v>
      </c>
      <c r="L42" s="415">
        <v>35</v>
      </c>
      <c r="M42" s="441">
        <f>+'2009'!D82</f>
        <v>187799978</v>
      </c>
      <c r="N42" s="415">
        <v>17</v>
      </c>
      <c r="O42" s="441">
        <f>+'2010'!D82</f>
        <v>96634998</v>
      </c>
      <c r="P42" s="415">
        <f>+'2011'!E117</f>
        <v>30</v>
      </c>
      <c r="Q42" s="441">
        <f>+'2011'!D117</f>
        <v>199695891</v>
      </c>
      <c r="R42" s="415">
        <f>+'2012'!E119</f>
        <v>52</v>
      </c>
      <c r="S42" s="441">
        <f>+'2012'!D119</f>
        <v>284328581</v>
      </c>
      <c r="T42" s="416">
        <f aca="true" t="shared" si="8" ref="T42:T47">B42+D42+F42+H42+J42+L42+N42+P42+R42</f>
        <v>183</v>
      </c>
      <c r="U42" s="441">
        <f>C42+E42+G42+I42+K42+M42+O42+Q42+S42</f>
        <v>1071887731</v>
      </c>
    </row>
    <row r="43" spans="1:21" s="2" customFormat="1" ht="25.5">
      <c r="A43" s="445" t="s">
        <v>2680</v>
      </c>
      <c r="B43" s="414">
        <v>0</v>
      </c>
      <c r="C43" s="441">
        <v>0</v>
      </c>
      <c r="D43" s="415">
        <v>0</v>
      </c>
      <c r="E43" s="441">
        <v>0</v>
      </c>
      <c r="F43" s="415">
        <v>0</v>
      </c>
      <c r="G43" s="441">
        <v>0</v>
      </c>
      <c r="H43" s="415">
        <v>0</v>
      </c>
      <c r="I43" s="441">
        <v>0</v>
      </c>
      <c r="J43" s="415">
        <v>0</v>
      </c>
      <c r="K43" s="441">
        <v>0</v>
      </c>
      <c r="L43" s="415">
        <v>0</v>
      </c>
      <c r="M43" s="441">
        <v>0</v>
      </c>
      <c r="N43" s="415">
        <v>0</v>
      </c>
      <c r="O43" s="441">
        <v>0</v>
      </c>
      <c r="P43" s="415">
        <f>+'2011'!E148</f>
        <v>1</v>
      </c>
      <c r="Q43" s="441">
        <f>+'2011'!D148</f>
        <v>40000000</v>
      </c>
      <c r="R43" s="415">
        <f>+'2012'!E172</f>
        <v>1</v>
      </c>
      <c r="S43" s="441">
        <f>+'2012'!D172</f>
        <v>40000000</v>
      </c>
      <c r="T43" s="416">
        <f t="shared" si="8"/>
        <v>2</v>
      </c>
      <c r="U43" s="441">
        <f>C43+E43+G43+I43+K43+M43+O43+Q43+S43</f>
        <v>80000000</v>
      </c>
    </row>
    <row r="44" spans="1:21" s="2" customFormat="1" ht="25.5">
      <c r="A44" s="445" t="s">
        <v>1819</v>
      </c>
      <c r="B44" s="419">
        <v>3</v>
      </c>
      <c r="C44" s="443">
        <f>'2004'!F86</f>
        <v>6107164</v>
      </c>
      <c r="D44" s="415">
        <v>3</v>
      </c>
      <c r="E44" s="443">
        <f>'2005'!D94</f>
        <v>8995200</v>
      </c>
      <c r="F44" s="416">
        <v>11</v>
      </c>
      <c r="G44" s="443">
        <f>'2006'!D98</f>
        <v>32718312</v>
      </c>
      <c r="H44" s="416">
        <v>11</v>
      </c>
      <c r="I44" s="443">
        <f>+'2007'!D90</f>
        <v>41157144</v>
      </c>
      <c r="J44" s="416">
        <v>18</v>
      </c>
      <c r="K44" s="443">
        <f>'2008'!D91</f>
        <v>52736791</v>
      </c>
      <c r="L44" s="416">
        <v>26</v>
      </c>
      <c r="M44" s="443">
        <f>+'2009'!D118</f>
        <v>71505773</v>
      </c>
      <c r="N44" s="416">
        <v>30</v>
      </c>
      <c r="O44" s="443">
        <f>+'2010'!D100</f>
        <v>130929785</v>
      </c>
      <c r="P44" s="416">
        <f>+'2011'!E150</f>
        <v>70</v>
      </c>
      <c r="Q44" s="443">
        <f>+'2011'!D150</f>
        <v>295512584</v>
      </c>
      <c r="R44" s="415">
        <f>+'2012'!E174</f>
        <v>46</v>
      </c>
      <c r="S44" s="443">
        <f>+'2012'!D174</f>
        <v>182551036</v>
      </c>
      <c r="T44" s="416">
        <f t="shared" si="8"/>
        <v>218</v>
      </c>
      <c r="U44" s="441">
        <f>C44+E44+G44+I44+K44+M44+O44+Q44+S44</f>
        <v>822213789</v>
      </c>
    </row>
    <row r="45" spans="1:21" s="2" customFormat="1" ht="25.5">
      <c r="A45" s="445" t="s">
        <v>447</v>
      </c>
      <c r="B45" s="419">
        <v>0</v>
      </c>
      <c r="C45" s="443">
        <v>0</v>
      </c>
      <c r="D45" s="415">
        <v>0</v>
      </c>
      <c r="E45" s="443">
        <v>0</v>
      </c>
      <c r="F45" s="416">
        <v>0</v>
      </c>
      <c r="G45" s="443">
        <v>0</v>
      </c>
      <c r="H45" s="416">
        <v>0</v>
      </c>
      <c r="I45" s="443">
        <v>0</v>
      </c>
      <c r="J45" s="416">
        <v>9</v>
      </c>
      <c r="K45" s="443">
        <f>'2008'!D110</f>
        <v>14361619</v>
      </c>
      <c r="L45" s="416">
        <v>12</v>
      </c>
      <c r="M45" s="443">
        <f>+'2009'!D172</f>
        <v>17251615</v>
      </c>
      <c r="N45" s="416">
        <v>19</v>
      </c>
      <c r="O45" s="443">
        <f>+'2010'!D182</f>
        <v>58916493</v>
      </c>
      <c r="P45" s="416">
        <f>+'2011'!E221</f>
        <v>16</v>
      </c>
      <c r="Q45" s="443">
        <f>+'2011'!D221</f>
        <v>51061084</v>
      </c>
      <c r="R45" s="415">
        <f>+'2012'!E221</f>
        <v>37</v>
      </c>
      <c r="S45" s="443">
        <f>+'2012'!D221</f>
        <v>119011885</v>
      </c>
      <c r="T45" s="416">
        <f t="shared" si="8"/>
        <v>93</v>
      </c>
      <c r="U45" s="441">
        <f>C45+E45+G45+I45+K45+M45+O45+Q45+S45</f>
        <v>260602696</v>
      </c>
    </row>
    <row r="46" spans="1:21" s="2" customFormat="1" ht="25.5">
      <c r="A46" s="445" t="s">
        <v>1820</v>
      </c>
      <c r="B46" s="419">
        <v>0</v>
      </c>
      <c r="C46" s="443">
        <v>0</v>
      </c>
      <c r="D46" s="415">
        <v>8</v>
      </c>
      <c r="E46" s="443">
        <f>'2005'!D98</f>
        <v>15398684</v>
      </c>
      <c r="F46" s="416">
        <v>8</v>
      </c>
      <c r="G46" s="443">
        <f>'2006'!D110</f>
        <v>17859152</v>
      </c>
      <c r="H46" s="416">
        <v>7</v>
      </c>
      <c r="I46" s="443">
        <f>+'2007'!D102</f>
        <v>15266264</v>
      </c>
      <c r="J46" s="416">
        <v>21</v>
      </c>
      <c r="K46" s="443">
        <f>'2008'!D120</f>
        <v>45898602</v>
      </c>
      <c r="L46" s="416">
        <v>26</v>
      </c>
      <c r="M46" s="443">
        <f>+'2009'!D145</f>
        <v>57750316</v>
      </c>
      <c r="N46" s="416">
        <v>50</v>
      </c>
      <c r="O46" s="443">
        <f>+'2010'!D131</f>
        <v>80269527</v>
      </c>
      <c r="P46" s="416">
        <f>+'2011'!E238</f>
        <v>68</v>
      </c>
      <c r="Q46" s="443">
        <f>+'2011'!D238</f>
        <v>157324553</v>
      </c>
      <c r="R46" s="415">
        <f>+'2012'!E259</f>
        <v>78</v>
      </c>
      <c r="S46" s="443">
        <f>+'2012'!D259</f>
        <v>156577201</v>
      </c>
      <c r="T46" s="416">
        <f t="shared" si="8"/>
        <v>266</v>
      </c>
      <c r="U46" s="441">
        <f>C46+E46+G46+I46+K46+M46+O46+Q46+S46</f>
        <v>546344299</v>
      </c>
    </row>
    <row r="47" spans="1:21" s="2" customFormat="1" ht="13.5" thickBot="1">
      <c r="A47" s="445" t="s">
        <v>1712</v>
      </c>
      <c r="B47" s="419">
        <v>0</v>
      </c>
      <c r="C47" s="444">
        <v>0</v>
      </c>
      <c r="D47" s="420">
        <v>1</v>
      </c>
      <c r="E47" s="444">
        <f>'2005'!D107</f>
        <v>16082666</v>
      </c>
      <c r="F47" s="421">
        <v>0</v>
      </c>
      <c r="G47" s="444">
        <v>0</v>
      </c>
      <c r="H47" s="421"/>
      <c r="I47" s="444">
        <v>0</v>
      </c>
      <c r="J47" s="421"/>
      <c r="K47" s="444">
        <v>0</v>
      </c>
      <c r="L47" s="421"/>
      <c r="M47" s="444">
        <v>0</v>
      </c>
      <c r="N47" s="421"/>
      <c r="O47" s="444">
        <v>0</v>
      </c>
      <c r="P47" s="421">
        <v>0</v>
      </c>
      <c r="Q47" s="444">
        <v>0</v>
      </c>
      <c r="R47" s="415">
        <v>0</v>
      </c>
      <c r="S47" s="443">
        <v>0</v>
      </c>
      <c r="T47" s="416">
        <f t="shared" si="8"/>
        <v>1</v>
      </c>
      <c r="U47" s="441">
        <f>C47+E47+G47+I47+K47+M47+O47+Q47+S47</f>
        <v>16082666</v>
      </c>
    </row>
    <row r="48" spans="1:21" s="2" customFormat="1" ht="13.5" thickBot="1">
      <c r="A48" s="433" t="s">
        <v>1821</v>
      </c>
      <c r="B48" s="422">
        <f>B17+B40</f>
        <v>73</v>
      </c>
      <c r="C48" s="440">
        <f>C17+C40</f>
        <v>2588401104</v>
      </c>
      <c r="D48" s="413">
        <f aca="true" t="shared" si="9" ref="D48:S48">D17+D40</f>
        <v>87</v>
      </c>
      <c r="E48" s="440">
        <f t="shared" si="9"/>
        <v>4928582291</v>
      </c>
      <c r="F48" s="413">
        <f t="shared" si="9"/>
        <v>97</v>
      </c>
      <c r="G48" s="440">
        <f t="shared" si="9"/>
        <v>5142308049</v>
      </c>
      <c r="H48" s="413">
        <f t="shared" si="9"/>
        <v>88</v>
      </c>
      <c r="I48" s="440">
        <f t="shared" si="9"/>
        <v>4695073075</v>
      </c>
      <c r="J48" s="413">
        <f t="shared" si="9"/>
        <v>117</v>
      </c>
      <c r="K48" s="440">
        <f t="shared" si="9"/>
        <v>4972288642</v>
      </c>
      <c r="L48" s="413">
        <f t="shared" si="9"/>
        <v>165</v>
      </c>
      <c r="M48" s="440">
        <f t="shared" si="9"/>
        <v>5606015523</v>
      </c>
      <c r="N48" s="413">
        <f t="shared" si="9"/>
        <v>182</v>
      </c>
      <c r="O48" s="440">
        <f t="shared" si="9"/>
        <v>8631247406</v>
      </c>
      <c r="P48" s="413">
        <f>P17+P40</f>
        <v>281</v>
      </c>
      <c r="Q48" s="440">
        <f t="shared" si="9"/>
        <v>12188425062</v>
      </c>
      <c r="R48" s="413">
        <f>R17+R40</f>
        <v>311</v>
      </c>
      <c r="S48" s="440">
        <f t="shared" si="9"/>
        <v>13542669248</v>
      </c>
      <c r="T48" s="413">
        <f>T17+T40</f>
        <v>1401</v>
      </c>
      <c r="U48" s="440">
        <f>U17+U40</f>
        <v>62295010400</v>
      </c>
    </row>
    <row r="50" spans="1:5" ht="12.75">
      <c r="A50" s="426" t="s">
        <v>444</v>
      </c>
      <c r="B50" s="426"/>
      <c r="C50" s="426"/>
      <c r="D50" s="426"/>
      <c r="E50" s="426"/>
    </row>
    <row r="51" ht="13.5" thickBot="1"/>
    <row r="52" spans="1:21" ht="13.5" thickBot="1">
      <c r="A52" s="425"/>
      <c r="B52" s="641" t="s">
        <v>1822</v>
      </c>
      <c r="C52" s="642"/>
      <c r="D52" s="641" t="s">
        <v>1823</v>
      </c>
      <c r="E52" s="642"/>
      <c r="F52" s="641" t="s">
        <v>1824</v>
      </c>
      <c r="G52" s="642"/>
      <c r="H52" s="641" t="s">
        <v>61</v>
      </c>
      <c r="I52" s="642"/>
      <c r="J52" s="641" t="s">
        <v>355</v>
      </c>
      <c r="K52" s="642"/>
      <c r="L52" s="641" t="s">
        <v>1035</v>
      </c>
      <c r="M52" s="642"/>
      <c r="N52" s="641" t="s">
        <v>872</v>
      </c>
      <c r="O52" s="642"/>
      <c r="P52" s="641" t="s">
        <v>2156</v>
      </c>
      <c r="Q52" s="642"/>
      <c r="R52" s="641" t="s">
        <v>2919</v>
      </c>
      <c r="S52" s="642"/>
      <c r="T52" s="642" t="s">
        <v>2330</v>
      </c>
      <c r="U52" s="642"/>
    </row>
    <row r="53" spans="1:21" s="2" customFormat="1" ht="13.5" thickBot="1">
      <c r="A53" s="433" t="s">
        <v>1828</v>
      </c>
      <c r="B53" s="411"/>
      <c r="C53" s="412">
        <f>SUM(C54:C60)</f>
        <v>599390000</v>
      </c>
      <c r="D53" s="422"/>
      <c r="E53" s="412">
        <f>SUM(E54:E60)</f>
        <v>1977985610</v>
      </c>
      <c r="F53" s="422"/>
      <c r="G53" s="412">
        <f>SUM(G54:G60)</f>
        <v>1154836951</v>
      </c>
      <c r="H53" s="422"/>
      <c r="I53" s="412">
        <f>SUM(I54:I60)</f>
        <v>1169380016</v>
      </c>
      <c r="J53" s="422"/>
      <c r="K53" s="412">
        <f>SUM(K54:K60)</f>
        <v>1529938885</v>
      </c>
      <c r="L53" s="422"/>
      <c r="M53" s="412">
        <f>SUM(M54:M60)</f>
        <v>1720951581</v>
      </c>
      <c r="N53" s="422"/>
      <c r="O53" s="412">
        <f>SUM(O54:O60)</f>
        <v>2377356916</v>
      </c>
      <c r="P53" s="422"/>
      <c r="Q53" s="412">
        <f>SUM(Q54:Q60)</f>
        <v>3534217021</v>
      </c>
      <c r="R53" s="412"/>
      <c r="S53" s="412">
        <f>SUM(S54:S60)</f>
        <v>3604215522</v>
      </c>
      <c r="T53" s="413"/>
      <c r="U53" s="412">
        <f>SUM(U54:U60)</f>
        <v>17668272502</v>
      </c>
    </row>
    <row r="54" spans="1:21" s="2" customFormat="1" ht="12.75">
      <c r="A54" s="445" t="s">
        <v>19</v>
      </c>
      <c r="B54" s="419"/>
      <c r="C54" s="434">
        <v>0</v>
      </c>
      <c r="D54" s="415"/>
      <c r="E54" s="434">
        <v>54124961</v>
      </c>
      <c r="F54" s="416"/>
      <c r="G54" s="434">
        <f>50837482+17533000+119224179</f>
        <v>187594661</v>
      </c>
      <c r="H54" s="416"/>
      <c r="I54" s="434">
        <f>22567092+20949902+38096380+128605042+4661600+4500000</f>
        <v>219380016</v>
      </c>
      <c r="J54" s="416"/>
      <c r="K54" s="434">
        <f>95879235+15361182</f>
        <v>111240417</v>
      </c>
      <c r="L54" s="416"/>
      <c r="M54" s="434">
        <f>90601812+16095003+50000000</f>
        <v>156696815</v>
      </c>
      <c r="N54" s="416"/>
      <c r="O54" s="434">
        <f>550000000+99196929+334003625</f>
        <v>983200554</v>
      </c>
      <c r="P54" s="416"/>
      <c r="Q54" s="434">
        <f>180000000+713806467</f>
        <v>893806467</v>
      </c>
      <c r="R54" s="434"/>
      <c r="S54" s="447">
        <f>627358781+723856741</f>
        <v>1351215522</v>
      </c>
      <c r="T54" s="416"/>
      <c r="U54" s="438">
        <f>C54+E54+G54+I54+K54+M54+O54+Q54+S54</f>
        <v>3957259413</v>
      </c>
    </row>
    <row r="55" spans="1:21" s="2" customFormat="1" ht="12.75">
      <c r="A55" s="445" t="s">
        <v>1829</v>
      </c>
      <c r="B55" s="419"/>
      <c r="C55" s="434">
        <v>590390000</v>
      </c>
      <c r="D55" s="415"/>
      <c r="E55" s="434">
        <v>1330000000</v>
      </c>
      <c r="F55" s="416"/>
      <c r="G55" s="434">
        <v>600000000</v>
      </c>
      <c r="H55" s="416"/>
      <c r="I55" s="434">
        <f>+'2007'!D114</f>
        <v>550000000</v>
      </c>
      <c r="J55" s="416"/>
      <c r="K55" s="434">
        <v>550000000</v>
      </c>
      <c r="L55" s="416"/>
      <c r="M55" s="434">
        <v>900000000</v>
      </c>
      <c r="N55" s="416"/>
      <c r="O55" s="434">
        <f>+'2010'!D206</f>
        <v>590000000</v>
      </c>
      <c r="P55" s="416"/>
      <c r="Q55" s="434">
        <v>1500000000</v>
      </c>
      <c r="R55" s="434"/>
      <c r="S55" s="434">
        <v>1170000000</v>
      </c>
      <c r="T55" s="416"/>
      <c r="U55" s="434">
        <f aca="true" t="shared" si="10" ref="U55:U60">C55+E55+G55+I55+K55+M55+O55+Q55+S55</f>
        <v>7780390000</v>
      </c>
    </row>
    <row r="56" spans="1:21" s="2" customFormat="1" ht="12.75">
      <c r="A56" s="445" t="s">
        <v>1827</v>
      </c>
      <c r="B56" s="419"/>
      <c r="C56" s="434">
        <v>9000000</v>
      </c>
      <c r="D56" s="415"/>
      <c r="E56" s="434">
        <v>284000000</v>
      </c>
      <c r="F56" s="416"/>
      <c r="G56" s="434">
        <v>67242290</v>
      </c>
      <c r="H56" s="416"/>
      <c r="I56" s="434">
        <v>0</v>
      </c>
      <c r="J56" s="416"/>
      <c r="K56" s="434">
        <v>160080000</v>
      </c>
      <c r="L56" s="416"/>
      <c r="M56" s="434">
        <v>0</v>
      </c>
      <c r="N56" s="416"/>
      <c r="O56" s="434">
        <v>0</v>
      </c>
      <c r="P56" s="416"/>
      <c r="Q56" s="434">
        <v>25000000</v>
      </c>
      <c r="R56" s="434"/>
      <c r="S56" s="434">
        <v>0</v>
      </c>
      <c r="T56" s="416"/>
      <c r="U56" s="434">
        <f t="shared" si="10"/>
        <v>545322290</v>
      </c>
    </row>
    <row r="57" spans="1:21" s="2" customFormat="1" ht="12.75">
      <c r="A57" s="445" t="s">
        <v>445</v>
      </c>
      <c r="B57" s="419"/>
      <c r="C57" s="434">
        <v>0</v>
      </c>
      <c r="D57" s="415"/>
      <c r="E57" s="434">
        <v>300000000</v>
      </c>
      <c r="F57" s="416"/>
      <c r="G57" s="434">
        <v>300000000</v>
      </c>
      <c r="H57" s="416"/>
      <c r="I57" s="434">
        <f>+'2007'!D116</f>
        <v>400000000</v>
      </c>
      <c r="J57" s="416"/>
      <c r="K57" s="434">
        <v>400000000</v>
      </c>
      <c r="L57" s="416"/>
      <c r="M57" s="434">
        <v>400000000</v>
      </c>
      <c r="N57" s="416"/>
      <c r="O57" s="434">
        <f>+'2010'!D209</f>
        <v>290000000</v>
      </c>
      <c r="P57" s="416"/>
      <c r="Q57" s="434">
        <v>320000000</v>
      </c>
      <c r="R57" s="434"/>
      <c r="S57" s="434">
        <v>283000000</v>
      </c>
      <c r="T57" s="416"/>
      <c r="U57" s="434">
        <f t="shared" si="10"/>
        <v>2693000000</v>
      </c>
    </row>
    <row r="58" spans="1:21" s="2" customFormat="1" ht="12.75">
      <c r="A58" s="445" t="s">
        <v>569</v>
      </c>
      <c r="B58" s="419"/>
      <c r="C58" s="434">
        <v>0</v>
      </c>
      <c r="D58" s="415"/>
      <c r="E58" s="434">
        <v>0</v>
      </c>
      <c r="F58" s="416"/>
      <c r="G58" s="434">
        <v>0</v>
      </c>
      <c r="H58" s="416"/>
      <c r="I58" s="434">
        <v>0</v>
      </c>
      <c r="J58" s="416"/>
      <c r="K58" s="434">
        <v>149618468</v>
      </c>
      <c r="L58" s="416"/>
      <c r="M58" s="434">
        <v>264254766</v>
      </c>
      <c r="N58" s="416"/>
      <c r="O58" s="434">
        <v>514156362</v>
      </c>
      <c r="P58" s="416"/>
      <c r="Q58" s="434">
        <v>795410554</v>
      </c>
      <c r="R58" s="434"/>
      <c r="S58" s="447">
        <v>800000000</v>
      </c>
      <c r="T58" s="416"/>
      <c r="U58" s="434">
        <f t="shared" si="10"/>
        <v>2523440150</v>
      </c>
    </row>
    <row r="59" spans="1:21" s="2" customFormat="1" ht="12.75">
      <c r="A59" s="445" t="s">
        <v>738</v>
      </c>
      <c r="B59" s="419"/>
      <c r="C59" s="434">
        <v>0</v>
      </c>
      <c r="D59" s="415"/>
      <c r="E59" s="434">
        <v>0</v>
      </c>
      <c r="F59" s="416"/>
      <c r="G59" s="434">
        <v>0</v>
      </c>
      <c r="H59" s="416"/>
      <c r="I59" s="434">
        <v>0</v>
      </c>
      <c r="J59" s="416"/>
      <c r="K59" s="434">
        <v>159000000</v>
      </c>
      <c r="L59" s="416"/>
      <c r="M59" s="434">
        <v>0</v>
      </c>
      <c r="N59" s="416"/>
      <c r="O59" s="434">
        <v>0</v>
      </c>
      <c r="P59" s="416"/>
      <c r="Q59" s="434"/>
      <c r="R59" s="434"/>
      <c r="S59" s="434">
        <v>0</v>
      </c>
      <c r="T59" s="416"/>
      <c r="U59" s="434">
        <f t="shared" si="10"/>
        <v>159000000</v>
      </c>
    </row>
    <row r="60" spans="1:21" s="2" customFormat="1" ht="13.5" thickBot="1">
      <c r="A60" s="446" t="s">
        <v>446</v>
      </c>
      <c r="B60" s="423"/>
      <c r="C60" s="435">
        <v>0</v>
      </c>
      <c r="D60" s="420"/>
      <c r="E60" s="435">
        <v>9860649</v>
      </c>
      <c r="F60" s="421"/>
      <c r="G60" s="435">
        <v>0</v>
      </c>
      <c r="H60" s="421"/>
      <c r="I60" s="435">
        <v>0</v>
      </c>
      <c r="J60" s="421"/>
      <c r="K60" s="435">
        <v>0</v>
      </c>
      <c r="L60" s="421"/>
      <c r="M60" s="435">
        <v>0</v>
      </c>
      <c r="N60" s="421"/>
      <c r="O60" s="435">
        <v>0</v>
      </c>
      <c r="P60" s="421"/>
      <c r="Q60" s="435"/>
      <c r="R60" s="435"/>
      <c r="S60" s="435">
        <v>0</v>
      </c>
      <c r="T60" s="421"/>
      <c r="U60" s="435">
        <f t="shared" si="10"/>
        <v>9860649</v>
      </c>
    </row>
    <row r="61" ht="13.5" thickBot="1"/>
    <row r="62" spans="9:21" ht="13.5" thickBot="1">
      <c r="I62" s="651" t="s">
        <v>542</v>
      </c>
      <c r="J62" s="652"/>
      <c r="K62" s="652"/>
      <c r="L62" s="652"/>
      <c r="M62" s="652"/>
      <c r="N62" s="652"/>
      <c r="O62" s="652"/>
      <c r="P62" s="652"/>
      <c r="Q62" s="652"/>
      <c r="R62" s="652"/>
      <c r="S62" s="652"/>
      <c r="T62" s="653"/>
      <c r="U62" s="439">
        <f>+I13+U53</f>
        <v>79963282902</v>
      </c>
    </row>
    <row r="63" spans="4:10" ht="12.75">
      <c r="D63" s="437"/>
      <c r="F63" s="437"/>
      <c r="H63" s="437"/>
      <c r="J63" s="437"/>
    </row>
    <row r="70" ht="12.75">
      <c r="U70" s="437">
        <f>340000000+400000000+420000000+100000000+325000000+500000000+240000000+1449950000+1317700000</f>
        <v>5092650000</v>
      </c>
    </row>
    <row r="74" ht="12.75">
      <c r="U74" s="481">
        <f>U70/U48</f>
        <v>0.08175052812897515</v>
      </c>
    </row>
  </sheetData>
  <sheetProtection formatCells="0" formatColumns="0" formatRows="0" insertColumns="0" insertRows="0" insertHyperlinks="0" deleteColumns="0" deleteRows="0"/>
  <mergeCells count="66">
    <mergeCell ref="A1:U1"/>
    <mergeCell ref="C7:D7"/>
    <mergeCell ref="C8:D8"/>
    <mergeCell ref="C3:D3"/>
    <mergeCell ref="C4:D4"/>
    <mergeCell ref="C5:D5"/>
    <mergeCell ref="C6:D6"/>
    <mergeCell ref="G7:H7"/>
    <mergeCell ref="G4:H4"/>
    <mergeCell ref="G5:H5"/>
    <mergeCell ref="G6:H6"/>
    <mergeCell ref="E6:F6"/>
    <mergeCell ref="E4:F4"/>
    <mergeCell ref="I8:J8"/>
    <mergeCell ref="G3:H3"/>
    <mergeCell ref="E3:F3"/>
    <mergeCell ref="I62:T62"/>
    <mergeCell ref="J15:K15"/>
    <mergeCell ref="T15:U15"/>
    <mergeCell ref="J52:K52"/>
    <mergeCell ref="T52:U52"/>
    <mergeCell ref="L15:M15"/>
    <mergeCell ref="N15:O15"/>
    <mergeCell ref="N52:O52"/>
    <mergeCell ref="H52:I52"/>
    <mergeCell ref="P52:Q52"/>
    <mergeCell ref="H15:I15"/>
    <mergeCell ref="P15:Q15"/>
    <mergeCell ref="L52:M52"/>
    <mergeCell ref="R15:S15"/>
    <mergeCell ref="R52:S52"/>
    <mergeCell ref="E7:F7"/>
    <mergeCell ref="E8:F8"/>
    <mergeCell ref="I3:J3"/>
    <mergeCell ref="I5:J5"/>
    <mergeCell ref="I6:J6"/>
    <mergeCell ref="G8:H8"/>
    <mergeCell ref="I4:J4"/>
    <mergeCell ref="E5:F5"/>
    <mergeCell ref="I7:J7"/>
    <mergeCell ref="B52:C52"/>
    <mergeCell ref="D52:E52"/>
    <mergeCell ref="F52:G52"/>
    <mergeCell ref="C11:D11"/>
    <mergeCell ref="I11:J11"/>
    <mergeCell ref="I13:J13"/>
    <mergeCell ref="B15:C15"/>
    <mergeCell ref="D15:E15"/>
    <mergeCell ref="F15:G15"/>
    <mergeCell ref="E13:F13"/>
    <mergeCell ref="G13:H13"/>
    <mergeCell ref="E11:F11"/>
    <mergeCell ref="G11:H11"/>
    <mergeCell ref="C12:D12"/>
    <mergeCell ref="E12:F12"/>
    <mergeCell ref="G12:H12"/>
    <mergeCell ref="X19:Y19"/>
    <mergeCell ref="C9:D9"/>
    <mergeCell ref="E9:F9"/>
    <mergeCell ref="G9:H9"/>
    <mergeCell ref="I9:J9"/>
    <mergeCell ref="I10:J10"/>
    <mergeCell ref="C10:D10"/>
    <mergeCell ref="E10:F10"/>
    <mergeCell ref="G10:H10"/>
    <mergeCell ref="I12:J12"/>
  </mergeCells>
  <printOptions/>
  <pageMargins left="0" right="0" top="0.7874015748031497" bottom="0.7874015748031497" header="0" footer="0"/>
  <pageSetup fitToHeight="2" horizontalDpi="600" verticalDpi="600" orientation="landscape" scale="80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37">
      <selection activeCell="D40" sqref="D40:D49"/>
    </sheetView>
  </sheetViews>
  <sheetFormatPr defaultColWidth="11.421875" defaultRowHeight="21" customHeight="1"/>
  <cols>
    <col min="1" max="1" width="8.57421875" style="4" bestFit="1" customWidth="1"/>
    <col min="2" max="2" width="42.7109375" style="158" customWidth="1"/>
    <col min="3" max="3" width="30.57421875" style="2" customWidth="1"/>
    <col min="4" max="4" width="15.7109375" style="157" customWidth="1"/>
    <col min="5" max="5" width="11.421875" style="3" customWidth="1"/>
    <col min="6" max="7" width="15.421875" style="3" bestFit="1" customWidth="1"/>
    <col min="8" max="16384" width="11.421875" style="3" customWidth="1"/>
  </cols>
  <sheetData>
    <row r="1" spans="1:4" ht="24" customHeight="1" thickBot="1">
      <c r="A1" s="532" t="s">
        <v>88</v>
      </c>
      <c r="B1" s="532"/>
      <c r="C1" s="532"/>
      <c r="D1" s="532"/>
    </row>
    <row r="2" spans="1:4" s="2" customFormat="1" ht="24" customHeight="1" thickBot="1">
      <c r="A2" s="557" t="s">
        <v>1166</v>
      </c>
      <c r="B2" s="558"/>
      <c r="C2" s="558"/>
      <c r="D2" s="553" t="s">
        <v>1369</v>
      </c>
    </row>
    <row r="3" spans="1:4" s="2" customFormat="1" ht="24" customHeight="1" thickBot="1">
      <c r="A3" s="88" t="s">
        <v>1168</v>
      </c>
      <c r="B3" s="89" t="s">
        <v>1169</v>
      </c>
      <c r="C3" s="90" t="s">
        <v>1170</v>
      </c>
      <c r="D3" s="553"/>
    </row>
    <row r="4" spans="1:5" ht="24" customHeight="1">
      <c r="A4" s="562" t="s">
        <v>1171</v>
      </c>
      <c r="B4" s="563"/>
      <c r="C4" s="563"/>
      <c r="D4" s="159">
        <f>SUM(D5:D17)</f>
        <v>130000000</v>
      </c>
      <c r="E4" s="3">
        <f>+COUNT(D5:D17)</f>
        <v>13</v>
      </c>
    </row>
    <row r="5" spans="1:4" ht="24" customHeight="1">
      <c r="A5" s="91" t="s">
        <v>1370</v>
      </c>
      <c r="B5" s="117" t="s">
        <v>1371</v>
      </c>
      <c r="C5" s="118" t="s">
        <v>1372</v>
      </c>
      <c r="D5" s="119">
        <v>10000000</v>
      </c>
    </row>
    <row r="6" spans="1:4" ht="24" customHeight="1">
      <c r="A6" s="92" t="s">
        <v>1373</v>
      </c>
      <c r="B6" s="120" t="s">
        <v>1374</v>
      </c>
      <c r="C6" s="121" t="s">
        <v>1777</v>
      </c>
      <c r="D6" s="122">
        <v>10000000</v>
      </c>
    </row>
    <row r="7" spans="1:4" ht="24" customHeight="1">
      <c r="A7" s="92" t="s">
        <v>1375</v>
      </c>
      <c r="B7" s="120" t="s">
        <v>1376</v>
      </c>
      <c r="C7" s="121" t="s">
        <v>1377</v>
      </c>
      <c r="D7" s="122">
        <v>10000000</v>
      </c>
    </row>
    <row r="8" spans="1:4" ht="24" customHeight="1">
      <c r="A8" s="92" t="s">
        <v>1378</v>
      </c>
      <c r="B8" s="121" t="s">
        <v>1379</v>
      </c>
      <c r="C8" s="121" t="s">
        <v>1778</v>
      </c>
      <c r="D8" s="122">
        <v>10000000</v>
      </c>
    </row>
    <row r="9" spans="1:4" ht="24" customHeight="1">
      <c r="A9" s="92" t="s">
        <v>1380</v>
      </c>
      <c r="B9" s="121" t="s">
        <v>1779</v>
      </c>
      <c r="C9" s="121" t="s">
        <v>1780</v>
      </c>
      <c r="D9" s="122">
        <v>10000000</v>
      </c>
    </row>
    <row r="10" spans="1:4" ht="24" customHeight="1">
      <c r="A10" s="92" t="s">
        <v>1381</v>
      </c>
      <c r="B10" s="121" t="s">
        <v>1382</v>
      </c>
      <c r="C10" s="121" t="s">
        <v>1781</v>
      </c>
      <c r="D10" s="122">
        <v>10000000</v>
      </c>
    </row>
    <row r="11" spans="1:4" ht="24" customHeight="1">
      <c r="A11" s="92" t="s">
        <v>1383</v>
      </c>
      <c r="B11" s="120" t="s">
        <v>1384</v>
      </c>
      <c r="C11" s="121" t="s">
        <v>1782</v>
      </c>
      <c r="D11" s="122">
        <v>10000000</v>
      </c>
    </row>
    <row r="12" spans="1:4" ht="24" customHeight="1">
      <c r="A12" s="92" t="s">
        <v>1385</v>
      </c>
      <c r="B12" s="120" t="s">
        <v>1386</v>
      </c>
      <c r="C12" s="121" t="s">
        <v>1783</v>
      </c>
      <c r="D12" s="122">
        <v>10000000</v>
      </c>
    </row>
    <row r="13" spans="1:4" ht="24" customHeight="1">
      <c r="A13" s="92" t="s">
        <v>1387</v>
      </c>
      <c r="B13" s="120" t="s">
        <v>1388</v>
      </c>
      <c r="C13" s="121" t="s">
        <v>1389</v>
      </c>
      <c r="D13" s="122">
        <v>10000000</v>
      </c>
    </row>
    <row r="14" spans="1:4" ht="24" customHeight="1">
      <c r="A14" s="92" t="s">
        <v>1390</v>
      </c>
      <c r="B14" s="121" t="s">
        <v>1391</v>
      </c>
      <c r="C14" s="121" t="s">
        <v>1784</v>
      </c>
      <c r="D14" s="122">
        <v>10000000</v>
      </c>
    </row>
    <row r="15" spans="1:4" ht="24" customHeight="1">
      <c r="A15" s="92" t="s">
        <v>1392</v>
      </c>
      <c r="B15" s="121" t="s">
        <v>1393</v>
      </c>
      <c r="C15" s="121" t="s">
        <v>1394</v>
      </c>
      <c r="D15" s="122">
        <v>10000000</v>
      </c>
    </row>
    <row r="16" spans="1:4" ht="24" customHeight="1">
      <c r="A16" s="92" t="s">
        <v>1395</v>
      </c>
      <c r="B16" s="121" t="s">
        <v>1396</v>
      </c>
      <c r="C16" s="121" t="s">
        <v>1397</v>
      </c>
      <c r="D16" s="122">
        <v>10000000</v>
      </c>
    </row>
    <row r="17" spans="1:4" ht="24" customHeight="1">
      <c r="A17" s="94" t="s">
        <v>1398</v>
      </c>
      <c r="B17" s="123" t="s">
        <v>1399</v>
      </c>
      <c r="C17" s="123" t="s">
        <v>1785</v>
      </c>
      <c r="D17" s="124">
        <v>10000000</v>
      </c>
    </row>
    <row r="18" spans="1:5" ht="24" customHeight="1">
      <c r="A18" s="523" t="s">
        <v>1400</v>
      </c>
      <c r="B18" s="524"/>
      <c r="C18" s="524"/>
      <c r="D18" s="160">
        <f>SUM(D19:D26)</f>
        <v>279250000</v>
      </c>
      <c r="E18" s="3">
        <f>+COUNT(D19:D26)</f>
        <v>8</v>
      </c>
    </row>
    <row r="19" spans="1:4" ht="24" customHeight="1">
      <c r="A19" s="91" t="s">
        <v>1732</v>
      </c>
      <c r="B19" s="117" t="s">
        <v>1401</v>
      </c>
      <c r="C19" s="118" t="s">
        <v>16</v>
      </c>
      <c r="D19" s="119">
        <v>40000000</v>
      </c>
    </row>
    <row r="20" spans="1:4" ht="24" customHeight="1">
      <c r="A20" s="92" t="s">
        <v>1733</v>
      </c>
      <c r="B20" s="120" t="s">
        <v>1402</v>
      </c>
      <c r="C20" s="121" t="s">
        <v>16</v>
      </c>
      <c r="D20" s="122">
        <v>40000000</v>
      </c>
    </row>
    <row r="21" spans="1:4" ht="24" customHeight="1">
      <c r="A21" s="92" t="s">
        <v>1734</v>
      </c>
      <c r="B21" s="120" t="s">
        <v>1786</v>
      </c>
      <c r="C21" s="121" t="s">
        <v>1787</v>
      </c>
      <c r="D21" s="122">
        <v>34250000</v>
      </c>
    </row>
    <row r="22" spans="1:4" ht="24" customHeight="1">
      <c r="A22" s="92" t="s">
        <v>1735</v>
      </c>
      <c r="B22" s="120" t="s">
        <v>1403</v>
      </c>
      <c r="C22" s="121" t="s">
        <v>1404</v>
      </c>
      <c r="D22" s="122">
        <v>40000000</v>
      </c>
    </row>
    <row r="23" spans="1:4" ht="24" customHeight="1">
      <c r="A23" s="92" t="s">
        <v>1736</v>
      </c>
      <c r="B23" s="120" t="s">
        <v>1405</v>
      </c>
      <c r="C23" s="121" t="s">
        <v>1406</v>
      </c>
      <c r="D23" s="122">
        <v>40000000</v>
      </c>
    </row>
    <row r="24" spans="1:4" ht="24" customHeight="1">
      <c r="A24" s="92" t="s">
        <v>1737</v>
      </c>
      <c r="B24" s="120" t="s">
        <v>1407</v>
      </c>
      <c r="C24" s="121" t="s">
        <v>1408</v>
      </c>
      <c r="D24" s="122">
        <v>40000000</v>
      </c>
    </row>
    <row r="25" spans="1:4" ht="24" customHeight="1">
      <c r="A25" s="92" t="s">
        <v>1738</v>
      </c>
      <c r="B25" s="120" t="s">
        <v>1409</v>
      </c>
      <c r="C25" s="121" t="s">
        <v>1410</v>
      </c>
      <c r="D25" s="122">
        <v>20000000</v>
      </c>
    </row>
    <row r="26" spans="1:4" ht="24" customHeight="1">
      <c r="A26" s="94" t="s">
        <v>1739</v>
      </c>
      <c r="B26" s="125" t="s">
        <v>1411</v>
      </c>
      <c r="C26" s="123" t="s">
        <v>1425</v>
      </c>
      <c r="D26" s="124">
        <v>25000000</v>
      </c>
    </row>
    <row r="27" spans="1:5" ht="24" customHeight="1">
      <c r="A27" s="523" t="s">
        <v>1208</v>
      </c>
      <c r="B27" s="524"/>
      <c r="C27" s="524"/>
      <c r="D27" s="160">
        <f>SUM(D28:D34)</f>
        <v>2447362500</v>
      </c>
      <c r="E27" s="3">
        <f>+COUNT(D28:D34)</f>
        <v>7</v>
      </c>
    </row>
    <row r="28" spans="1:4" ht="24" customHeight="1">
      <c r="A28" s="91" t="s">
        <v>1412</v>
      </c>
      <c r="B28" s="117" t="s">
        <v>1413</v>
      </c>
      <c r="C28" s="118" t="s">
        <v>1414</v>
      </c>
      <c r="D28" s="119">
        <v>370000000</v>
      </c>
    </row>
    <row r="29" spans="1:4" ht="24" customHeight="1">
      <c r="A29" s="92" t="s">
        <v>1415</v>
      </c>
      <c r="B29" s="121" t="s">
        <v>1438</v>
      </c>
      <c r="C29" s="126" t="s">
        <v>1788</v>
      </c>
      <c r="D29" s="122">
        <v>370000000</v>
      </c>
    </row>
    <row r="30" spans="1:6" ht="24" customHeight="1">
      <c r="A30" s="92" t="s">
        <v>1416</v>
      </c>
      <c r="B30" s="121" t="s">
        <v>1417</v>
      </c>
      <c r="C30" s="126" t="s">
        <v>1418</v>
      </c>
      <c r="D30" s="122">
        <v>370000000</v>
      </c>
      <c r="F30" s="127"/>
    </row>
    <row r="31" spans="1:7" ht="24" customHeight="1">
      <c r="A31" s="92" t="s">
        <v>1419</v>
      </c>
      <c r="B31" s="121" t="s">
        <v>1420</v>
      </c>
      <c r="C31" s="126" t="s">
        <v>1421</v>
      </c>
      <c r="D31" s="122">
        <v>370000000</v>
      </c>
      <c r="F31" s="127"/>
      <c r="G31" s="128"/>
    </row>
    <row r="32" spans="1:7" ht="24" customHeight="1">
      <c r="A32" s="92" t="s">
        <v>1422</v>
      </c>
      <c r="B32" s="121" t="s">
        <v>1789</v>
      </c>
      <c r="C32" s="126" t="s">
        <v>1423</v>
      </c>
      <c r="D32" s="122">
        <v>370000000</v>
      </c>
      <c r="F32" s="127"/>
      <c r="G32" s="128"/>
    </row>
    <row r="33" spans="1:4" ht="24" customHeight="1">
      <c r="A33" s="92" t="s">
        <v>1424</v>
      </c>
      <c r="B33" s="121" t="s">
        <v>1313</v>
      </c>
      <c r="C33" s="126" t="s">
        <v>1790</v>
      </c>
      <c r="D33" s="122">
        <v>370000000</v>
      </c>
    </row>
    <row r="34" spans="1:4" ht="24" customHeight="1">
      <c r="A34" s="94" t="s">
        <v>1426</v>
      </c>
      <c r="B34" s="123" t="s">
        <v>1427</v>
      </c>
      <c r="C34" s="129" t="s">
        <v>1428</v>
      </c>
      <c r="D34" s="124">
        <v>227362500</v>
      </c>
    </row>
    <row r="35" spans="1:5" ht="24" customHeight="1">
      <c r="A35" s="523" t="s">
        <v>1429</v>
      </c>
      <c r="B35" s="524"/>
      <c r="C35" s="524"/>
      <c r="D35" s="160">
        <f>SUM(D36:D38)</f>
        <v>360000000</v>
      </c>
      <c r="E35" s="3">
        <f>+COUNT(D36:D38)</f>
        <v>3</v>
      </c>
    </row>
    <row r="36" spans="1:4" ht="24" customHeight="1">
      <c r="A36" s="91" t="s">
        <v>1430</v>
      </c>
      <c r="B36" s="117" t="s">
        <v>1431</v>
      </c>
      <c r="C36" s="118" t="s">
        <v>1432</v>
      </c>
      <c r="D36" s="119">
        <v>120000000</v>
      </c>
    </row>
    <row r="37" spans="1:4" ht="24" customHeight="1">
      <c r="A37" s="92" t="s">
        <v>1433</v>
      </c>
      <c r="B37" s="120" t="s">
        <v>1434</v>
      </c>
      <c r="C37" s="121" t="s">
        <v>1791</v>
      </c>
      <c r="D37" s="122">
        <v>120000000</v>
      </c>
    </row>
    <row r="38" spans="1:4" ht="24" customHeight="1">
      <c r="A38" s="94" t="s">
        <v>1435</v>
      </c>
      <c r="B38" s="125" t="s">
        <v>1436</v>
      </c>
      <c r="C38" s="123" t="s">
        <v>1437</v>
      </c>
      <c r="D38" s="124">
        <v>120000000</v>
      </c>
    </row>
    <row r="39" spans="1:5" ht="24" customHeight="1">
      <c r="A39" s="523" t="s">
        <v>1230</v>
      </c>
      <c r="B39" s="524"/>
      <c r="C39" s="524"/>
      <c r="D39" s="160">
        <f>SUM(D40:D49)</f>
        <v>400000000</v>
      </c>
      <c r="E39" s="3">
        <f>+COUNT(D40:D49)</f>
        <v>10</v>
      </c>
    </row>
    <row r="40" spans="1:4" ht="24" customHeight="1">
      <c r="A40" s="91" t="s">
        <v>1439</v>
      </c>
      <c r="B40" s="117" t="s">
        <v>1440</v>
      </c>
      <c r="C40" s="118" t="s">
        <v>1441</v>
      </c>
      <c r="D40" s="119">
        <v>34421310</v>
      </c>
    </row>
    <row r="41" spans="1:4" ht="24" customHeight="1">
      <c r="A41" s="92" t="s">
        <v>1442</v>
      </c>
      <c r="B41" s="120" t="s">
        <v>1443</v>
      </c>
      <c r="C41" s="121" t="s">
        <v>1444</v>
      </c>
      <c r="D41" s="122">
        <v>45000000</v>
      </c>
    </row>
    <row r="42" spans="1:4" ht="24" customHeight="1">
      <c r="A42" s="92" t="s">
        <v>1445</v>
      </c>
      <c r="B42" s="120" t="s">
        <v>1792</v>
      </c>
      <c r="C42" s="121" t="s">
        <v>1446</v>
      </c>
      <c r="D42" s="122">
        <v>41878635</v>
      </c>
    </row>
    <row r="43" spans="1:4" ht="24" customHeight="1">
      <c r="A43" s="92" t="s">
        <v>1447</v>
      </c>
      <c r="B43" s="120" t="s">
        <v>1448</v>
      </c>
      <c r="C43" s="121" t="s">
        <v>1306</v>
      </c>
      <c r="D43" s="122">
        <v>22400000</v>
      </c>
    </row>
    <row r="44" spans="1:4" ht="24" customHeight="1">
      <c r="A44" s="92" t="s">
        <v>1449</v>
      </c>
      <c r="B44" s="120" t="s">
        <v>1450</v>
      </c>
      <c r="C44" s="121" t="s">
        <v>1451</v>
      </c>
      <c r="D44" s="122">
        <v>39970000</v>
      </c>
    </row>
    <row r="45" spans="1:4" ht="24" customHeight="1">
      <c r="A45" s="92" t="s">
        <v>1452</v>
      </c>
      <c r="B45" s="120" t="s">
        <v>1793</v>
      </c>
      <c r="C45" s="121" t="s">
        <v>1794</v>
      </c>
      <c r="D45" s="122">
        <v>50000000</v>
      </c>
    </row>
    <row r="46" spans="1:4" ht="24" customHeight="1">
      <c r="A46" s="92" t="s">
        <v>1453</v>
      </c>
      <c r="B46" s="120" t="s">
        <v>1454</v>
      </c>
      <c r="C46" s="121" t="s">
        <v>1455</v>
      </c>
      <c r="D46" s="122">
        <v>38791620</v>
      </c>
    </row>
    <row r="47" spans="1:4" ht="24" customHeight="1">
      <c r="A47" s="92" t="s">
        <v>1456</v>
      </c>
      <c r="B47" s="120" t="s">
        <v>1457</v>
      </c>
      <c r="C47" s="121" t="s">
        <v>1458</v>
      </c>
      <c r="D47" s="122">
        <v>34659800</v>
      </c>
    </row>
    <row r="48" spans="1:4" ht="24" customHeight="1">
      <c r="A48" s="92" t="s">
        <v>1459</v>
      </c>
      <c r="B48" s="120" t="s">
        <v>1460</v>
      </c>
      <c r="C48" s="121" t="s">
        <v>1461</v>
      </c>
      <c r="D48" s="122">
        <v>50000000</v>
      </c>
    </row>
    <row r="49" spans="1:4" ht="24" customHeight="1">
      <c r="A49" s="94" t="s">
        <v>1462</v>
      </c>
      <c r="B49" s="125" t="s">
        <v>1463</v>
      </c>
      <c r="C49" s="123" t="s">
        <v>1795</v>
      </c>
      <c r="D49" s="124">
        <v>42878635</v>
      </c>
    </row>
    <row r="50" spans="1:5" ht="24" customHeight="1">
      <c r="A50" s="523" t="s">
        <v>1247</v>
      </c>
      <c r="B50" s="524"/>
      <c r="C50" s="524"/>
      <c r="D50" s="160">
        <f>SUM(D51:D64)</f>
        <v>400000000</v>
      </c>
      <c r="E50" s="3">
        <f>+COUNT(D51:D64)</f>
        <v>14</v>
      </c>
    </row>
    <row r="51" spans="1:4" ht="24" customHeight="1">
      <c r="A51" s="91" t="s">
        <v>1464</v>
      </c>
      <c r="B51" s="117" t="s">
        <v>1465</v>
      </c>
      <c r="C51" s="118" t="s">
        <v>1796</v>
      </c>
      <c r="D51" s="119">
        <v>30000000</v>
      </c>
    </row>
    <row r="52" spans="1:4" ht="24" customHeight="1">
      <c r="A52" s="92" t="s">
        <v>1466</v>
      </c>
      <c r="B52" s="120" t="s">
        <v>1797</v>
      </c>
      <c r="C52" s="121" t="s">
        <v>1798</v>
      </c>
      <c r="D52" s="122">
        <v>30000000</v>
      </c>
    </row>
    <row r="53" spans="1:4" ht="24" customHeight="1">
      <c r="A53" s="92" t="s">
        <v>1467</v>
      </c>
      <c r="B53" s="120" t="s">
        <v>1468</v>
      </c>
      <c r="C53" s="121" t="s">
        <v>1432</v>
      </c>
      <c r="D53" s="122">
        <v>30000000</v>
      </c>
    </row>
    <row r="54" spans="1:4" ht="24" customHeight="1">
      <c r="A54" s="92" t="s">
        <v>1469</v>
      </c>
      <c r="B54" s="120" t="s">
        <v>1799</v>
      </c>
      <c r="C54" s="121" t="s">
        <v>1784</v>
      </c>
      <c r="D54" s="122">
        <v>20000000</v>
      </c>
    </row>
    <row r="55" spans="1:4" ht="24" customHeight="1">
      <c r="A55" s="92" t="s">
        <v>1470</v>
      </c>
      <c r="B55" s="120" t="s">
        <v>1471</v>
      </c>
      <c r="C55" s="121" t="s">
        <v>1310</v>
      </c>
      <c r="D55" s="122">
        <v>30000000</v>
      </c>
    </row>
    <row r="56" spans="1:4" ht="24" customHeight="1">
      <c r="A56" s="92" t="s">
        <v>1472</v>
      </c>
      <c r="B56" s="120" t="s">
        <v>1473</v>
      </c>
      <c r="C56" s="121" t="s">
        <v>1474</v>
      </c>
      <c r="D56" s="122">
        <v>30000000</v>
      </c>
    </row>
    <row r="57" spans="1:4" ht="24" customHeight="1">
      <c r="A57" s="92" t="s">
        <v>1475</v>
      </c>
      <c r="B57" s="120" t="s">
        <v>1476</v>
      </c>
      <c r="C57" s="121" t="s">
        <v>1800</v>
      </c>
      <c r="D57" s="122">
        <v>30000000</v>
      </c>
    </row>
    <row r="58" spans="1:4" ht="24" customHeight="1">
      <c r="A58" s="92" t="s">
        <v>1477</v>
      </c>
      <c r="B58" s="120" t="s">
        <v>1801</v>
      </c>
      <c r="C58" s="121" t="s">
        <v>1478</v>
      </c>
      <c r="D58" s="122">
        <v>30000000</v>
      </c>
    </row>
    <row r="59" spans="1:4" ht="24" customHeight="1">
      <c r="A59" s="92" t="s">
        <v>1479</v>
      </c>
      <c r="B59" s="120" t="s">
        <v>1480</v>
      </c>
      <c r="C59" s="121" t="s">
        <v>1481</v>
      </c>
      <c r="D59" s="122">
        <v>30000000</v>
      </c>
    </row>
    <row r="60" spans="1:4" ht="24" customHeight="1">
      <c r="A60" s="92" t="s">
        <v>1482</v>
      </c>
      <c r="B60" s="120" t="s">
        <v>1483</v>
      </c>
      <c r="C60" s="121" t="s">
        <v>1484</v>
      </c>
      <c r="D60" s="122">
        <v>30000000</v>
      </c>
    </row>
    <row r="61" spans="1:4" ht="24" customHeight="1">
      <c r="A61" s="92" t="s">
        <v>1485</v>
      </c>
      <c r="B61" s="120" t="s">
        <v>1486</v>
      </c>
      <c r="C61" s="121" t="s">
        <v>1802</v>
      </c>
      <c r="D61" s="122">
        <v>25000000</v>
      </c>
    </row>
    <row r="62" spans="1:4" ht="24" customHeight="1">
      <c r="A62" s="92" t="s">
        <v>1487</v>
      </c>
      <c r="B62" s="120" t="s">
        <v>1488</v>
      </c>
      <c r="C62" s="121" t="s">
        <v>1489</v>
      </c>
      <c r="D62" s="122">
        <v>30000000</v>
      </c>
    </row>
    <row r="63" spans="1:4" ht="24" customHeight="1">
      <c r="A63" s="92" t="s">
        <v>1490</v>
      </c>
      <c r="B63" s="120" t="s">
        <v>1491</v>
      </c>
      <c r="C63" s="121" t="s">
        <v>1492</v>
      </c>
      <c r="D63" s="122">
        <v>25000000</v>
      </c>
    </row>
    <row r="64" spans="1:4" ht="24" customHeight="1">
      <c r="A64" s="94" t="s">
        <v>1493</v>
      </c>
      <c r="B64" s="125" t="s">
        <v>1494</v>
      </c>
      <c r="C64" s="123" t="s">
        <v>1495</v>
      </c>
      <c r="D64" s="124">
        <v>30000000</v>
      </c>
    </row>
    <row r="65" spans="1:5" ht="24" customHeight="1">
      <c r="A65" s="523" t="s">
        <v>1275</v>
      </c>
      <c r="B65" s="524"/>
      <c r="C65" s="524"/>
      <c r="D65" s="161">
        <f>SUM(D66:D74)</f>
        <v>264422641</v>
      </c>
      <c r="E65" s="3">
        <f>+COUNT(D66:D74)</f>
        <v>9</v>
      </c>
    </row>
    <row r="66" spans="1:4" ht="24" customHeight="1">
      <c r="A66" s="91" t="s">
        <v>1531</v>
      </c>
      <c r="B66" s="118" t="s">
        <v>1532</v>
      </c>
      <c r="C66" s="118" t="s">
        <v>1533</v>
      </c>
      <c r="D66" s="119">
        <v>40000000</v>
      </c>
    </row>
    <row r="67" spans="1:4" ht="24" customHeight="1">
      <c r="A67" s="92" t="s">
        <v>1534</v>
      </c>
      <c r="B67" s="39" t="s">
        <v>1535</v>
      </c>
      <c r="C67" s="121" t="s">
        <v>1533</v>
      </c>
      <c r="D67" s="122">
        <v>40000000</v>
      </c>
    </row>
    <row r="68" spans="1:4" ht="24" customHeight="1">
      <c r="A68" s="92" t="s">
        <v>1536</v>
      </c>
      <c r="B68" s="39" t="s">
        <v>1537</v>
      </c>
      <c r="C68" s="39" t="s">
        <v>1538</v>
      </c>
      <c r="D68" s="42">
        <v>30000000</v>
      </c>
    </row>
    <row r="69" spans="1:4" ht="24" customHeight="1">
      <c r="A69" s="92" t="s">
        <v>1539</v>
      </c>
      <c r="B69" s="39" t="s">
        <v>1540</v>
      </c>
      <c r="C69" s="121" t="s">
        <v>1803</v>
      </c>
      <c r="D69" s="122">
        <v>17108000</v>
      </c>
    </row>
    <row r="70" spans="1:4" ht="24" customHeight="1">
      <c r="A70" s="92" t="s">
        <v>1541</v>
      </c>
      <c r="B70" s="121" t="s">
        <v>1804</v>
      </c>
      <c r="C70" s="121" t="s">
        <v>1347</v>
      </c>
      <c r="D70" s="122">
        <v>27973641</v>
      </c>
    </row>
    <row r="71" spans="1:4" ht="24" customHeight="1">
      <c r="A71" s="92" t="s">
        <v>1542</v>
      </c>
      <c r="B71" s="121" t="s">
        <v>1543</v>
      </c>
      <c r="C71" s="121" t="s">
        <v>1544</v>
      </c>
      <c r="D71" s="122">
        <v>40000000</v>
      </c>
    </row>
    <row r="72" spans="1:4" ht="24" customHeight="1">
      <c r="A72" s="92" t="s">
        <v>1545</v>
      </c>
      <c r="B72" s="39" t="s">
        <v>1546</v>
      </c>
      <c r="C72" s="121" t="s">
        <v>1547</v>
      </c>
      <c r="D72" s="122">
        <v>24492000</v>
      </c>
    </row>
    <row r="73" spans="1:4" ht="24" customHeight="1">
      <c r="A73" s="92" t="s">
        <v>1548</v>
      </c>
      <c r="B73" s="121" t="s">
        <v>1549</v>
      </c>
      <c r="C73" s="121" t="s">
        <v>1550</v>
      </c>
      <c r="D73" s="122">
        <v>18900000</v>
      </c>
    </row>
    <row r="74" spans="1:4" ht="24" customHeight="1" thickBot="1">
      <c r="A74" s="95" t="s">
        <v>1551</v>
      </c>
      <c r="B74" s="130" t="s">
        <v>1552</v>
      </c>
      <c r="C74" s="131" t="s">
        <v>1553</v>
      </c>
      <c r="D74" s="132">
        <v>25949000</v>
      </c>
    </row>
    <row r="75" spans="1:5" ht="24" customHeight="1" thickBot="1">
      <c r="A75" s="559" t="s">
        <v>1757</v>
      </c>
      <c r="B75" s="560"/>
      <c r="C75" s="561"/>
      <c r="D75" s="162">
        <f>D4+D18+D27+D35+D39+D50+D65</f>
        <v>4281035141</v>
      </c>
      <c r="E75" s="4">
        <f>+E4+E18+E27+E35+E39+E50+E65</f>
        <v>64</v>
      </c>
    </row>
    <row r="76" spans="1:4" ht="24" customHeight="1" thickBot="1">
      <c r="A76" s="97"/>
      <c r="B76" s="133"/>
      <c r="C76" s="134"/>
      <c r="D76" s="135"/>
    </row>
    <row r="77" spans="1:4" s="2" customFormat="1" ht="24" customHeight="1" thickBot="1">
      <c r="A77" s="550" t="s">
        <v>1166</v>
      </c>
      <c r="B77" s="551"/>
      <c r="C77" s="552"/>
      <c r="D77" s="553" t="s">
        <v>1369</v>
      </c>
    </row>
    <row r="78" spans="1:4" s="2" customFormat="1" ht="24" customHeight="1" thickBot="1">
      <c r="A78" s="88" t="s">
        <v>1168</v>
      </c>
      <c r="B78" s="89" t="s">
        <v>1169</v>
      </c>
      <c r="C78" s="90" t="s">
        <v>1170</v>
      </c>
      <c r="D78" s="553"/>
    </row>
    <row r="79" spans="1:5" ht="24" customHeight="1">
      <c r="A79" s="545" t="s">
        <v>1496</v>
      </c>
      <c r="B79" s="546"/>
      <c r="C79" s="546"/>
      <c r="D79" s="163">
        <f>SUM(D80:D85)</f>
        <v>588895604</v>
      </c>
      <c r="E79" s="3">
        <f>+COUNT(D80:D85)</f>
        <v>6</v>
      </c>
    </row>
    <row r="80" spans="1:4" ht="24" customHeight="1">
      <c r="A80" s="91" t="s">
        <v>1497</v>
      </c>
      <c r="B80" s="136" t="s">
        <v>1498</v>
      </c>
      <c r="C80" s="137" t="s">
        <v>1753</v>
      </c>
      <c r="D80" s="138">
        <v>120000000</v>
      </c>
    </row>
    <row r="81" spans="1:4" ht="24" customHeight="1">
      <c r="A81" s="92" t="s">
        <v>1499</v>
      </c>
      <c r="B81" s="139" t="s">
        <v>1500</v>
      </c>
      <c r="C81" s="140" t="s">
        <v>1501</v>
      </c>
      <c r="D81" s="141">
        <f>85000000-675971</f>
        <v>84324029</v>
      </c>
    </row>
    <row r="82" spans="1:4" ht="24" customHeight="1">
      <c r="A82" s="92" t="s">
        <v>1502</v>
      </c>
      <c r="B82" s="139" t="s">
        <v>1265</v>
      </c>
      <c r="C82" s="140" t="s">
        <v>1805</v>
      </c>
      <c r="D82" s="141">
        <v>120000000</v>
      </c>
    </row>
    <row r="83" spans="1:4" ht="24" customHeight="1">
      <c r="A83" s="92" t="s">
        <v>1503</v>
      </c>
      <c r="B83" s="139" t="s">
        <v>1504</v>
      </c>
      <c r="C83" s="140" t="s">
        <v>1505</v>
      </c>
      <c r="D83" s="141">
        <v>85000000</v>
      </c>
    </row>
    <row r="84" spans="1:4" ht="24" customHeight="1">
      <c r="A84" s="92" t="s">
        <v>1506</v>
      </c>
      <c r="B84" s="139" t="s">
        <v>1507</v>
      </c>
      <c r="C84" s="140" t="s">
        <v>1795</v>
      </c>
      <c r="D84" s="141">
        <v>69571575</v>
      </c>
    </row>
    <row r="85" spans="1:4" ht="24" customHeight="1">
      <c r="A85" s="94" t="s">
        <v>1508</v>
      </c>
      <c r="B85" s="142" t="s">
        <v>1509</v>
      </c>
      <c r="C85" s="143" t="s">
        <v>1806</v>
      </c>
      <c r="D85" s="144">
        <v>110000000</v>
      </c>
    </row>
    <row r="86" spans="1:5" ht="24" customHeight="1">
      <c r="A86" s="541" t="s">
        <v>1510</v>
      </c>
      <c r="B86" s="542"/>
      <c r="C86" s="542"/>
      <c r="D86" s="164">
        <f>D87+D90</f>
        <v>18174996</v>
      </c>
      <c r="E86" s="3">
        <f>+E87+E90</f>
        <v>5</v>
      </c>
    </row>
    <row r="87" spans="1:5" ht="24" customHeight="1">
      <c r="A87" s="70" t="s">
        <v>1807</v>
      </c>
      <c r="B87" s="145"/>
      <c r="C87" s="146"/>
      <c r="D87" s="147">
        <f>SUM(D88:D89)</f>
        <v>10000000</v>
      </c>
      <c r="E87" s="3">
        <f>+COUNT(D88:D89)</f>
        <v>2</v>
      </c>
    </row>
    <row r="88" spans="1:4" ht="24" customHeight="1">
      <c r="A88" s="91" t="s">
        <v>1511</v>
      </c>
      <c r="B88" s="118" t="s">
        <v>1512</v>
      </c>
      <c r="C88" s="118" t="s">
        <v>1770</v>
      </c>
      <c r="D88" s="119">
        <v>5000000</v>
      </c>
    </row>
    <row r="89" spans="1:4" ht="24" customHeight="1">
      <c r="A89" s="94" t="s">
        <v>1513</v>
      </c>
      <c r="B89" s="143" t="s">
        <v>1514</v>
      </c>
      <c r="C89" s="143" t="s">
        <v>1808</v>
      </c>
      <c r="D89" s="144">
        <v>5000000</v>
      </c>
    </row>
    <row r="90" spans="1:5" ht="24" customHeight="1">
      <c r="A90" s="70" t="s">
        <v>1515</v>
      </c>
      <c r="B90" s="148"/>
      <c r="C90" s="149"/>
      <c r="D90" s="150">
        <f>SUM(D91:D93)</f>
        <v>8174996</v>
      </c>
      <c r="E90" s="3">
        <f>+COUNT(D91:D93)</f>
        <v>3</v>
      </c>
    </row>
    <row r="91" spans="1:4" ht="24" customHeight="1">
      <c r="A91" s="91" t="s">
        <v>1516</v>
      </c>
      <c r="B91" s="136" t="s">
        <v>1517</v>
      </c>
      <c r="C91" s="137" t="s">
        <v>1518</v>
      </c>
      <c r="D91" s="138">
        <v>3000000</v>
      </c>
    </row>
    <row r="92" spans="1:4" ht="24" customHeight="1">
      <c r="A92" s="92" t="s">
        <v>1519</v>
      </c>
      <c r="B92" s="139" t="s">
        <v>1520</v>
      </c>
      <c r="C92" s="140" t="s">
        <v>1521</v>
      </c>
      <c r="D92" s="141">
        <v>2174996</v>
      </c>
    </row>
    <row r="93" spans="1:4" ht="24" customHeight="1">
      <c r="A93" s="94" t="s">
        <v>1522</v>
      </c>
      <c r="B93" s="142" t="s">
        <v>1523</v>
      </c>
      <c r="C93" s="143" t="s">
        <v>1524</v>
      </c>
      <c r="D93" s="144">
        <v>3000000</v>
      </c>
    </row>
    <row r="94" spans="1:5" ht="24" customHeight="1">
      <c r="A94" s="541" t="s">
        <v>1525</v>
      </c>
      <c r="B94" s="542"/>
      <c r="C94" s="542"/>
      <c r="D94" s="164">
        <f>SUM(D95:D97)</f>
        <v>8995200</v>
      </c>
      <c r="E94" s="3">
        <f>+COUNT(D95:D97)</f>
        <v>3</v>
      </c>
    </row>
    <row r="95" spans="1:4" ht="24" customHeight="1">
      <c r="A95" s="91" t="s">
        <v>1526</v>
      </c>
      <c r="B95" s="136" t="s">
        <v>1417</v>
      </c>
      <c r="C95" s="137" t="s">
        <v>1418</v>
      </c>
      <c r="D95" s="138">
        <v>2995200</v>
      </c>
    </row>
    <row r="96" spans="1:4" ht="24" customHeight="1">
      <c r="A96" s="92" t="s">
        <v>1527</v>
      </c>
      <c r="B96" s="139" t="s">
        <v>1528</v>
      </c>
      <c r="C96" s="140" t="s">
        <v>1529</v>
      </c>
      <c r="D96" s="141">
        <v>3000000</v>
      </c>
    </row>
    <row r="97" spans="1:4" ht="24" customHeight="1">
      <c r="A97" s="94" t="s">
        <v>1530</v>
      </c>
      <c r="B97" s="143" t="s">
        <v>1420</v>
      </c>
      <c r="C97" s="143" t="s">
        <v>1421</v>
      </c>
      <c r="D97" s="144">
        <v>3000000</v>
      </c>
    </row>
    <row r="98" spans="1:6" s="4" customFormat="1" ht="24" customHeight="1">
      <c r="A98" s="541" t="s">
        <v>1715</v>
      </c>
      <c r="B98" s="542"/>
      <c r="C98" s="542"/>
      <c r="D98" s="164">
        <f>SUM(D99:D106)</f>
        <v>15398684</v>
      </c>
      <c r="E98" s="3">
        <f>+COUNT(D99:D106)</f>
        <v>8</v>
      </c>
      <c r="F98" s="151"/>
    </row>
    <row r="99" spans="1:4" ht="24" customHeight="1">
      <c r="A99" s="91" t="s">
        <v>1716</v>
      </c>
      <c r="B99" s="137" t="s">
        <v>1717</v>
      </c>
      <c r="C99" s="137" t="s">
        <v>1718</v>
      </c>
      <c r="D99" s="138">
        <v>2664120</v>
      </c>
    </row>
    <row r="100" spans="1:4" ht="24" customHeight="1">
      <c r="A100" s="92" t="s">
        <v>1719</v>
      </c>
      <c r="B100" s="140" t="s">
        <v>1720</v>
      </c>
      <c r="C100" s="140" t="s">
        <v>1721</v>
      </c>
      <c r="D100" s="141">
        <v>2464692</v>
      </c>
    </row>
    <row r="101" spans="1:4" ht="24" customHeight="1">
      <c r="A101" s="92" t="s">
        <v>1722</v>
      </c>
      <c r="B101" s="140" t="s">
        <v>1717</v>
      </c>
      <c r="C101" s="140" t="s">
        <v>1809</v>
      </c>
      <c r="D101" s="141">
        <v>2179548</v>
      </c>
    </row>
    <row r="102" spans="1:4" ht="24" customHeight="1">
      <c r="A102" s="92" t="s">
        <v>1723</v>
      </c>
      <c r="B102" s="140" t="s">
        <v>1724</v>
      </c>
      <c r="C102" s="140" t="s">
        <v>1725</v>
      </c>
      <c r="D102" s="141">
        <v>1554576</v>
      </c>
    </row>
    <row r="103" spans="1:4" ht="24" customHeight="1">
      <c r="A103" s="92" t="s">
        <v>1726</v>
      </c>
      <c r="B103" s="140" t="s">
        <v>1727</v>
      </c>
      <c r="C103" s="140" t="s">
        <v>1728</v>
      </c>
      <c r="D103" s="141">
        <v>1677928</v>
      </c>
    </row>
    <row r="104" spans="1:4" ht="24" customHeight="1">
      <c r="A104" s="92" t="s">
        <v>1729</v>
      </c>
      <c r="B104" s="140" t="s">
        <v>1724</v>
      </c>
      <c r="C104" s="140" t="s">
        <v>1810</v>
      </c>
      <c r="D104" s="141">
        <v>1592770</v>
      </c>
    </row>
    <row r="105" spans="1:4" ht="24" customHeight="1">
      <c r="A105" s="92" t="s">
        <v>1730</v>
      </c>
      <c r="B105" s="140" t="s">
        <v>1724</v>
      </c>
      <c r="C105" s="140" t="s">
        <v>1811</v>
      </c>
      <c r="D105" s="141">
        <v>1710490</v>
      </c>
    </row>
    <row r="106" spans="1:4" ht="24" customHeight="1">
      <c r="A106" s="94" t="s">
        <v>1731</v>
      </c>
      <c r="B106" s="143" t="s">
        <v>1724</v>
      </c>
      <c r="C106" s="143" t="s">
        <v>1812</v>
      </c>
      <c r="D106" s="144">
        <v>1554560</v>
      </c>
    </row>
    <row r="107" spans="1:5" ht="24" customHeight="1">
      <c r="A107" s="541" t="s">
        <v>1712</v>
      </c>
      <c r="B107" s="542"/>
      <c r="C107" s="542"/>
      <c r="D107" s="164">
        <f>D108</f>
        <v>16082666</v>
      </c>
      <c r="E107" s="3">
        <f>+COUNT(D108)</f>
        <v>1</v>
      </c>
    </row>
    <row r="108" spans="1:4" ht="24" customHeight="1" thickBot="1">
      <c r="A108" s="92" t="s">
        <v>1713</v>
      </c>
      <c r="B108" s="52" t="s">
        <v>1714</v>
      </c>
      <c r="C108" s="52" t="s">
        <v>1813</v>
      </c>
      <c r="D108" s="58">
        <f>30000000-13917334</f>
        <v>16082666</v>
      </c>
    </row>
    <row r="109" spans="1:5" ht="24" customHeight="1" thickBot="1">
      <c r="A109" s="547" t="s">
        <v>1762</v>
      </c>
      <c r="B109" s="548"/>
      <c r="C109" s="549"/>
      <c r="D109" s="165">
        <f>D86+D94+D98+D107+D79</f>
        <v>647547150</v>
      </c>
      <c r="E109" s="4">
        <f>+E79+E86+E94+E98+E107</f>
        <v>23</v>
      </c>
    </row>
    <row r="110" spans="1:4" ht="24" customHeight="1" thickBot="1">
      <c r="A110" s="65"/>
      <c r="B110" s="148"/>
      <c r="C110" s="152"/>
      <c r="D110" s="153"/>
    </row>
    <row r="111" spans="1:4" ht="24" customHeight="1" thickBot="1">
      <c r="A111" s="550" t="s">
        <v>2765</v>
      </c>
      <c r="B111" s="551"/>
      <c r="C111" s="552"/>
      <c r="D111" s="553" t="s">
        <v>1369</v>
      </c>
    </row>
    <row r="112" spans="1:4" ht="24" customHeight="1" thickBot="1">
      <c r="A112" s="88" t="s">
        <v>1168</v>
      </c>
      <c r="B112" s="89" t="s">
        <v>1169</v>
      </c>
      <c r="C112" s="90" t="s">
        <v>1170</v>
      </c>
      <c r="D112" s="553"/>
    </row>
    <row r="113" spans="1:4" ht="24" customHeight="1">
      <c r="A113" s="564" t="s">
        <v>698</v>
      </c>
      <c r="B113" s="565"/>
      <c r="C113" s="565"/>
      <c r="D113" s="166">
        <f>SUM(D114)</f>
        <v>1330000000</v>
      </c>
    </row>
    <row r="114" spans="1:4" ht="24" customHeight="1">
      <c r="A114" s="91" t="s">
        <v>699</v>
      </c>
      <c r="B114" s="136" t="s">
        <v>700</v>
      </c>
      <c r="C114" s="137" t="s">
        <v>1829</v>
      </c>
      <c r="D114" s="138">
        <v>1330000000</v>
      </c>
    </row>
    <row r="115" spans="1:4" ht="24" customHeight="1">
      <c r="A115" s="543" t="s">
        <v>701</v>
      </c>
      <c r="B115" s="544"/>
      <c r="C115" s="544"/>
      <c r="D115" s="166">
        <f>SUM(D116)</f>
        <v>300000000</v>
      </c>
    </row>
    <row r="116" spans="1:4" ht="24" customHeight="1" thickBot="1">
      <c r="A116" s="104" t="s">
        <v>702</v>
      </c>
      <c r="B116" s="154" t="s">
        <v>701</v>
      </c>
      <c r="C116" s="155" t="s">
        <v>703</v>
      </c>
      <c r="D116" s="156">
        <v>300000000</v>
      </c>
    </row>
    <row r="117" spans="1:5" ht="24" customHeight="1" thickBot="1">
      <c r="A117" s="554" t="s">
        <v>704</v>
      </c>
      <c r="B117" s="555"/>
      <c r="C117" s="556"/>
      <c r="D117" s="167">
        <f>+D113+D115</f>
        <v>1630000000</v>
      </c>
      <c r="E117" s="4"/>
    </row>
    <row r="118" spans="1:4" ht="21" customHeight="1">
      <c r="A118" s="65"/>
      <c r="B118" s="148"/>
      <c r="C118" s="152"/>
      <c r="D118" s="153"/>
    </row>
    <row r="119" spans="1:4" ht="21" customHeight="1">
      <c r="A119" s="65"/>
      <c r="B119" s="148"/>
      <c r="C119" s="152"/>
      <c r="D119" s="153"/>
    </row>
    <row r="120" spans="1:4" ht="21" customHeight="1">
      <c r="A120" s="65"/>
      <c r="B120" s="148"/>
      <c r="C120" s="152"/>
      <c r="D120" s="153"/>
    </row>
    <row r="121" spans="1:4" ht="21" customHeight="1">
      <c r="A121" s="65"/>
      <c r="B121" s="148"/>
      <c r="C121" s="152"/>
      <c r="D121" s="153"/>
    </row>
    <row r="122" spans="1:4" ht="21" customHeight="1">
      <c r="A122" s="65"/>
      <c r="B122" s="148"/>
      <c r="C122" s="152"/>
      <c r="D122" s="153"/>
    </row>
    <row r="123" spans="1:4" ht="21" customHeight="1">
      <c r="A123" s="65"/>
      <c r="B123" s="148"/>
      <c r="C123" s="152"/>
      <c r="D123" s="153"/>
    </row>
    <row r="124" spans="1:4" ht="21" customHeight="1">
      <c r="A124" s="65"/>
      <c r="B124" s="148"/>
      <c r="C124" s="152"/>
      <c r="D124" s="153"/>
    </row>
    <row r="125" spans="1:4" ht="21" customHeight="1">
      <c r="A125" s="65"/>
      <c r="B125" s="148"/>
      <c r="C125" s="152"/>
      <c r="D125" s="153"/>
    </row>
    <row r="126" spans="1:4" ht="21" customHeight="1">
      <c r="A126" s="65"/>
      <c r="B126" s="148"/>
      <c r="C126" s="152"/>
      <c r="D126" s="153"/>
    </row>
    <row r="127" spans="1:4" ht="21" customHeight="1">
      <c r="A127" s="65"/>
      <c r="B127" s="148"/>
      <c r="C127" s="152"/>
      <c r="D127" s="153"/>
    </row>
    <row r="128" spans="1:4" ht="21" customHeight="1">
      <c r="A128" s="65"/>
      <c r="B128" s="148"/>
      <c r="C128" s="152"/>
      <c r="D128" s="153"/>
    </row>
    <row r="129" spans="1:4" ht="21" customHeight="1">
      <c r="A129" s="65"/>
      <c r="B129" s="148"/>
      <c r="C129" s="152"/>
      <c r="D129" s="153"/>
    </row>
    <row r="130" spans="1:4" ht="21" customHeight="1">
      <c r="A130" s="65"/>
      <c r="B130" s="148"/>
      <c r="C130" s="152"/>
      <c r="D130" s="153"/>
    </row>
    <row r="131" spans="1:4" ht="21" customHeight="1">
      <c r="A131" s="65"/>
      <c r="B131" s="148"/>
      <c r="C131" s="152"/>
      <c r="D131" s="153"/>
    </row>
    <row r="132" spans="1:4" ht="21" customHeight="1">
      <c r="A132" s="65"/>
      <c r="B132" s="148"/>
      <c r="C132" s="152"/>
      <c r="D132" s="153"/>
    </row>
    <row r="133" spans="1:4" ht="21" customHeight="1">
      <c r="A133" s="65"/>
      <c r="B133" s="148"/>
      <c r="C133" s="152"/>
      <c r="D133" s="66"/>
    </row>
    <row r="134" spans="1:4" ht="21" customHeight="1">
      <c r="A134" s="65"/>
      <c r="B134" s="148"/>
      <c r="C134" s="152"/>
      <c r="D134" s="66"/>
    </row>
    <row r="135" spans="1:4" ht="21" customHeight="1">
      <c r="A135" s="65"/>
      <c r="B135" s="148"/>
      <c r="C135" s="152"/>
      <c r="D135" s="66"/>
    </row>
    <row r="136" spans="1:4" ht="21" customHeight="1">
      <c r="A136" s="65"/>
      <c r="B136" s="148"/>
      <c r="C136" s="152"/>
      <c r="D136" s="66"/>
    </row>
    <row r="137" spans="1:4" ht="21" customHeight="1">
      <c r="A137" s="65"/>
      <c r="B137" s="148"/>
      <c r="C137" s="152"/>
      <c r="D137" s="66"/>
    </row>
    <row r="138" spans="1:4" ht="21" customHeight="1">
      <c r="A138" s="65"/>
      <c r="B138" s="148"/>
      <c r="C138" s="152"/>
      <c r="D138" s="66"/>
    </row>
    <row r="139" spans="1:4" ht="21" customHeight="1">
      <c r="A139" s="65"/>
      <c r="B139" s="148"/>
      <c r="C139" s="152"/>
      <c r="D139" s="66"/>
    </row>
    <row r="140" spans="1:4" ht="21" customHeight="1">
      <c r="A140" s="65"/>
      <c r="B140" s="148"/>
      <c r="C140" s="152"/>
      <c r="D140" s="66"/>
    </row>
    <row r="141" spans="1:4" ht="21" customHeight="1">
      <c r="A141" s="65"/>
      <c r="B141" s="148"/>
      <c r="C141" s="152"/>
      <c r="D141" s="66"/>
    </row>
    <row r="142" spans="1:4" ht="21" customHeight="1">
      <c r="A142" s="65"/>
      <c r="B142" s="148"/>
      <c r="C142" s="152"/>
      <c r="D142" s="66"/>
    </row>
    <row r="143" spans="1:4" ht="21" customHeight="1">
      <c r="A143" s="65"/>
      <c r="B143" s="148"/>
      <c r="C143" s="152"/>
      <c r="D143" s="66"/>
    </row>
    <row r="144" spans="1:4" ht="21" customHeight="1">
      <c r="A144" s="65"/>
      <c r="B144" s="148"/>
      <c r="C144" s="152"/>
      <c r="D144" s="66"/>
    </row>
    <row r="145" spans="1:4" ht="21" customHeight="1">
      <c r="A145" s="65"/>
      <c r="B145" s="148"/>
      <c r="C145" s="152"/>
      <c r="D145" s="66"/>
    </row>
    <row r="146" spans="1:4" ht="21" customHeight="1">
      <c r="A146" s="65"/>
      <c r="B146" s="148"/>
      <c r="C146" s="152"/>
      <c r="D146" s="66"/>
    </row>
    <row r="147" spans="1:4" ht="21" customHeight="1">
      <c r="A147" s="65"/>
      <c r="B147" s="148"/>
      <c r="C147" s="152"/>
      <c r="D147" s="66"/>
    </row>
    <row r="148" spans="1:4" ht="21" customHeight="1">
      <c r="A148" s="65"/>
      <c r="B148" s="148"/>
      <c r="C148" s="152"/>
      <c r="D148" s="66"/>
    </row>
    <row r="149" spans="1:4" ht="21" customHeight="1">
      <c r="A149" s="65"/>
      <c r="B149" s="148"/>
      <c r="C149" s="152"/>
      <c r="D149" s="66"/>
    </row>
    <row r="150" spans="1:4" ht="21" customHeight="1">
      <c r="A150" s="65"/>
      <c r="B150" s="148"/>
      <c r="C150" s="152"/>
      <c r="D150" s="66"/>
    </row>
    <row r="151" spans="1:4" ht="21" customHeight="1">
      <c r="A151" s="65"/>
      <c r="B151" s="148"/>
      <c r="C151" s="152"/>
      <c r="D151" s="66"/>
    </row>
    <row r="152" spans="1:4" ht="21" customHeight="1">
      <c r="A152" s="65"/>
      <c r="B152" s="148"/>
      <c r="C152" s="152"/>
      <c r="D152" s="66"/>
    </row>
    <row r="153" spans="1:4" ht="21" customHeight="1">
      <c r="A153" s="65"/>
      <c r="B153" s="148"/>
      <c r="C153" s="152"/>
      <c r="D153" s="66"/>
    </row>
    <row r="154" spans="1:4" ht="21" customHeight="1">
      <c r="A154" s="65"/>
      <c r="B154" s="148"/>
      <c r="C154" s="152"/>
      <c r="D154" s="66"/>
    </row>
    <row r="155" spans="1:4" ht="21" customHeight="1">
      <c r="A155" s="65"/>
      <c r="B155" s="148"/>
      <c r="C155" s="152"/>
      <c r="D155" s="66"/>
    </row>
    <row r="156" spans="1:4" ht="21" customHeight="1">
      <c r="A156" s="65"/>
      <c r="B156" s="148"/>
      <c r="C156" s="152"/>
      <c r="D156" s="66"/>
    </row>
    <row r="157" spans="1:4" ht="21" customHeight="1">
      <c r="A157" s="65"/>
      <c r="B157" s="148"/>
      <c r="C157" s="152"/>
      <c r="D157" s="66"/>
    </row>
    <row r="158" spans="1:4" ht="21" customHeight="1">
      <c r="A158" s="65"/>
      <c r="B158" s="148"/>
      <c r="C158" s="152"/>
      <c r="D158" s="66"/>
    </row>
    <row r="159" spans="1:4" ht="21" customHeight="1">
      <c r="A159" s="65"/>
      <c r="B159" s="148"/>
      <c r="C159" s="152"/>
      <c r="D159" s="66"/>
    </row>
    <row r="160" spans="1:4" ht="21" customHeight="1">
      <c r="A160" s="65"/>
      <c r="B160" s="148"/>
      <c r="C160" s="152"/>
      <c r="D160" s="66"/>
    </row>
    <row r="161" spans="1:4" ht="21" customHeight="1">
      <c r="A161" s="65"/>
      <c r="B161" s="148"/>
      <c r="C161" s="152"/>
      <c r="D161" s="66"/>
    </row>
    <row r="162" spans="1:4" ht="21" customHeight="1">
      <c r="A162" s="65"/>
      <c r="B162" s="148"/>
      <c r="C162" s="152"/>
      <c r="D162" s="66"/>
    </row>
    <row r="163" spans="1:4" ht="21" customHeight="1">
      <c r="A163" s="65"/>
      <c r="B163" s="148"/>
      <c r="C163" s="152"/>
      <c r="D163" s="66"/>
    </row>
    <row r="164" ht="21" customHeight="1">
      <c r="B164" s="148"/>
    </row>
  </sheetData>
  <sheetProtection/>
  <mergeCells count="24">
    <mergeCell ref="D111:D112"/>
    <mergeCell ref="A117:C117"/>
    <mergeCell ref="A1:D1"/>
    <mergeCell ref="A77:C77"/>
    <mergeCell ref="D77:D78"/>
    <mergeCell ref="A2:C2"/>
    <mergeCell ref="D2:D3"/>
    <mergeCell ref="A75:C75"/>
    <mergeCell ref="A4:C4"/>
    <mergeCell ref="A18:C18"/>
    <mergeCell ref="A27:C27"/>
    <mergeCell ref="A35:C35"/>
    <mergeCell ref="A39:C39"/>
    <mergeCell ref="A50:C50"/>
    <mergeCell ref="A107:C107"/>
    <mergeCell ref="A113:C113"/>
    <mergeCell ref="A115:C115"/>
    <mergeCell ref="A65:C65"/>
    <mergeCell ref="A79:C79"/>
    <mergeCell ref="A86:C86"/>
    <mergeCell ref="A94:C94"/>
    <mergeCell ref="A98:C98"/>
    <mergeCell ref="A109:C109"/>
    <mergeCell ref="A111:C111"/>
  </mergeCells>
  <printOptions horizontalCentered="1"/>
  <pageMargins left="0.3937007874015748" right="0.3937007874015748" top="0.5905511811023623" bottom="0.5905511811023623" header="0" footer="0"/>
  <pageSetup orientation="portrait" r:id="rId1"/>
  <rowBreaks count="3" manualBreakCount="3">
    <brk id="30" max="3" man="1"/>
    <brk id="60" max="255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40"/>
  <sheetViews>
    <sheetView zoomScalePageLayoutView="0" workbookViewId="0" topLeftCell="A31">
      <selection activeCell="D34" sqref="D34:D43"/>
    </sheetView>
  </sheetViews>
  <sheetFormatPr defaultColWidth="11.421875" defaultRowHeight="21" customHeight="1"/>
  <cols>
    <col min="1" max="1" width="8.57421875" style="3" bestFit="1" customWidth="1"/>
    <col min="2" max="2" width="42.7109375" style="1" customWidth="1"/>
    <col min="3" max="3" width="31.140625" style="1" customWidth="1"/>
    <col min="4" max="4" width="15.7109375" style="1" customWidth="1"/>
    <col min="5" max="5" width="13.28125" style="1" bestFit="1" customWidth="1"/>
    <col min="6" max="16384" width="11.421875" style="1" customWidth="1"/>
  </cols>
  <sheetData>
    <row r="1" spans="1:4" ht="24" customHeight="1" thickBot="1">
      <c r="A1" s="532" t="s">
        <v>1554</v>
      </c>
      <c r="B1" s="532"/>
      <c r="C1" s="532"/>
      <c r="D1" s="532"/>
    </row>
    <row r="2" spans="1:4" s="2" customFormat="1" ht="24" customHeight="1" thickBot="1">
      <c r="A2" s="567" t="s">
        <v>1166</v>
      </c>
      <c r="B2" s="568"/>
      <c r="C2" s="569"/>
      <c r="D2" s="570" t="s">
        <v>1167</v>
      </c>
    </row>
    <row r="3" spans="1:4" s="2" customFormat="1" ht="24" customHeight="1" thickBot="1">
      <c r="A3" s="88" t="s">
        <v>1168</v>
      </c>
      <c r="B3" s="168" t="s">
        <v>1169</v>
      </c>
      <c r="C3" s="90" t="s">
        <v>1170</v>
      </c>
      <c r="D3" s="571"/>
    </row>
    <row r="4" spans="1:5" ht="24" customHeight="1">
      <c r="A4" s="572" t="s">
        <v>1171</v>
      </c>
      <c r="B4" s="573"/>
      <c r="C4" s="574"/>
      <c r="D4" s="9">
        <f>SUM(D5:D19)</f>
        <v>75000000</v>
      </c>
      <c r="E4" s="3">
        <f>+COUNT(D5:D19)</f>
        <v>15</v>
      </c>
    </row>
    <row r="5" spans="1:4" ht="24" customHeight="1">
      <c r="A5" s="26" t="s">
        <v>1172</v>
      </c>
      <c r="B5" s="170" t="s">
        <v>1173</v>
      </c>
      <c r="C5" s="11" t="s">
        <v>1174</v>
      </c>
      <c r="D5" s="12">
        <v>5000000</v>
      </c>
    </row>
    <row r="6" spans="1:4" ht="24" customHeight="1">
      <c r="A6" s="26" t="s">
        <v>1175</v>
      </c>
      <c r="B6" s="170" t="s">
        <v>1891</v>
      </c>
      <c r="C6" s="11" t="s">
        <v>1176</v>
      </c>
      <c r="D6" s="12">
        <v>5000000</v>
      </c>
    </row>
    <row r="7" spans="1:4" ht="24" customHeight="1">
      <c r="A7" s="26" t="s">
        <v>1177</v>
      </c>
      <c r="B7" s="170" t="s">
        <v>1178</v>
      </c>
      <c r="C7" s="11" t="s">
        <v>1892</v>
      </c>
      <c r="D7" s="12">
        <v>5000000</v>
      </c>
    </row>
    <row r="8" spans="1:4" ht="24" customHeight="1">
      <c r="A8" s="26" t="s">
        <v>1179</v>
      </c>
      <c r="B8" s="170" t="s">
        <v>1180</v>
      </c>
      <c r="C8" s="11" t="s">
        <v>1181</v>
      </c>
      <c r="D8" s="12">
        <v>5000000</v>
      </c>
    </row>
    <row r="9" spans="1:4" ht="24" customHeight="1">
      <c r="A9" s="26" t="s">
        <v>1182</v>
      </c>
      <c r="B9" s="170" t="s">
        <v>1183</v>
      </c>
      <c r="C9" s="11" t="s">
        <v>1893</v>
      </c>
      <c r="D9" s="12">
        <v>5000000</v>
      </c>
    </row>
    <row r="10" spans="1:4" ht="24" customHeight="1">
      <c r="A10" s="26" t="s">
        <v>1184</v>
      </c>
      <c r="B10" s="170" t="s">
        <v>1185</v>
      </c>
      <c r="C10" s="11" t="s">
        <v>1894</v>
      </c>
      <c r="D10" s="12">
        <v>5000000</v>
      </c>
    </row>
    <row r="11" spans="1:4" ht="24" customHeight="1">
      <c r="A11" s="26" t="s">
        <v>1186</v>
      </c>
      <c r="B11" s="170" t="s">
        <v>1895</v>
      </c>
      <c r="C11" s="11" t="s">
        <v>1896</v>
      </c>
      <c r="D11" s="12">
        <v>5000000</v>
      </c>
    </row>
    <row r="12" spans="1:4" ht="24" customHeight="1">
      <c r="A12" s="26" t="s">
        <v>1187</v>
      </c>
      <c r="B12" s="170" t="s">
        <v>1188</v>
      </c>
      <c r="C12" s="11" t="s">
        <v>1189</v>
      </c>
      <c r="D12" s="12">
        <v>5000000</v>
      </c>
    </row>
    <row r="13" spans="1:4" ht="24" customHeight="1">
      <c r="A13" s="26" t="s">
        <v>1190</v>
      </c>
      <c r="B13" s="170" t="s">
        <v>1191</v>
      </c>
      <c r="C13" s="11" t="s">
        <v>1897</v>
      </c>
      <c r="D13" s="12">
        <v>5000000</v>
      </c>
    </row>
    <row r="14" spans="1:4" ht="24" customHeight="1">
      <c r="A14" s="26" t="s">
        <v>1192</v>
      </c>
      <c r="B14" s="170" t="s">
        <v>1193</v>
      </c>
      <c r="C14" s="11" t="s">
        <v>1194</v>
      </c>
      <c r="D14" s="12">
        <v>5000000</v>
      </c>
    </row>
    <row r="15" spans="1:4" ht="24" customHeight="1">
      <c r="A15" s="26" t="s">
        <v>1195</v>
      </c>
      <c r="B15" s="170" t="s">
        <v>1898</v>
      </c>
      <c r="C15" s="11" t="s">
        <v>1196</v>
      </c>
      <c r="D15" s="12">
        <v>5000000</v>
      </c>
    </row>
    <row r="16" spans="1:4" ht="24" customHeight="1">
      <c r="A16" s="26" t="s">
        <v>1197</v>
      </c>
      <c r="B16" s="170" t="s">
        <v>1198</v>
      </c>
      <c r="C16" s="11" t="s">
        <v>1199</v>
      </c>
      <c r="D16" s="12">
        <v>5000000</v>
      </c>
    </row>
    <row r="17" spans="1:4" ht="24" customHeight="1">
      <c r="A17" s="26" t="s">
        <v>1200</v>
      </c>
      <c r="B17" s="170" t="s">
        <v>1201</v>
      </c>
      <c r="C17" s="11" t="s">
        <v>1312</v>
      </c>
      <c r="D17" s="12">
        <v>5000000</v>
      </c>
    </row>
    <row r="18" spans="1:4" ht="24" customHeight="1">
      <c r="A18" s="26" t="s">
        <v>1202</v>
      </c>
      <c r="B18" s="170" t="s">
        <v>1203</v>
      </c>
      <c r="C18" s="11" t="s">
        <v>1204</v>
      </c>
      <c r="D18" s="12">
        <v>5000000</v>
      </c>
    </row>
    <row r="19" spans="1:4" ht="24" customHeight="1">
      <c r="A19" s="26" t="s">
        <v>1205</v>
      </c>
      <c r="B19" s="170" t="s">
        <v>1206</v>
      </c>
      <c r="C19" s="11" t="s">
        <v>1207</v>
      </c>
      <c r="D19" s="12">
        <v>5000000</v>
      </c>
    </row>
    <row r="20" spans="1:5" ht="24" customHeight="1">
      <c r="A20" s="523" t="s">
        <v>1208</v>
      </c>
      <c r="B20" s="524"/>
      <c r="C20" s="525"/>
      <c r="D20" s="9">
        <f>SUM(D21:D27)</f>
        <v>2590000000</v>
      </c>
      <c r="E20" s="3">
        <f>+COUNT(D21:D27)</f>
        <v>7</v>
      </c>
    </row>
    <row r="21" spans="1:4" ht="24" customHeight="1">
      <c r="A21" s="26" t="s">
        <v>1209</v>
      </c>
      <c r="B21" s="170" t="s">
        <v>1210</v>
      </c>
      <c r="C21" s="11" t="s">
        <v>1253</v>
      </c>
      <c r="D21" s="12">
        <v>370000000</v>
      </c>
    </row>
    <row r="22" spans="1:4" ht="24" customHeight="1">
      <c r="A22" s="26" t="s">
        <v>1211</v>
      </c>
      <c r="B22" s="170" t="s">
        <v>1212</v>
      </c>
      <c r="C22" s="11" t="s">
        <v>1301</v>
      </c>
      <c r="D22" s="12">
        <v>370000000</v>
      </c>
    </row>
    <row r="23" spans="1:4" ht="24" customHeight="1">
      <c r="A23" s="26" t="s">
        <v>1213</v>
      </c>
      <c r="B23" s="170" t="s">
        <v>1214</v>
      </c>
      <c r="C23" s="11" t="s">
        <v>1300</v>
      </c>
      <c r="D23" s="12">
        <v>370000000</v>
      </c>
    </row>
    <row r="24" spans="1:4" ht="24" customHeight="1">
      <c r="A24" s="26" t="s">
        <v>1296</v>
      </c>
      <c r="B24" s="170" t="s">
        <v>1298</v>
      </c>
      <c r="C24" s="11" t="s">
        <v>1299</v>
      </c>
      <c r="D24" s="12">
        <v>370000000</v>
      </c>
    </row>
    <row r="25" spans="1:4" ht="24" customHeight="1">
      <c r="A25" s="26" t="s">
        <v>1297</v>
      </c>
      <c r="B25" s="170" t="s">
        <v>1899</v>
      </c>
      <c r="C25" s="11" t="s">
        <v>1304</v>
      </c>
      <c r="D25" s="12">
        <v>370000000</v>
      </c>
    </row>
    <row r="26" spans="1:4" ht="24" customHeight="1">
      <c r="A26" s="26" t="s">
        <v>1215</v>
      </c>
      <c r="B26" s="170" t="s">
        <v>1216</v>
      </c>
      <c r="C26" s="11" t="s">
        <v>1882</v>
      </c>
      <c r="D26" s="12">
        <v>370000000</v>
      </c>
    </row>
    <row r="27" spans="1:4" ht="24" customHeight="1">
      <c r="A27" s="26" t="s">
        <v>1217</v>
      </c>
      <c r="B27" s="170" t="s">
        <v>1900</v>
      </c>
      <c r="C27" s="11" t="s">
        <v>1901</v>
      </c>
      <c r="D27" s="12">
        <v>370000000</v>
      </c>
    </row>
    <row r="28" spans="1:5" ht="24" customHeight="1">
      <c r="A28" s="523" t="s">
        <v>1218</v>
      </c>
      <c r="B28" s="524"/>
      <c r="C28" s="525"/>
      <c r="D28" s="9">
        <f>SUM(D29:D32)</f>
        <v>480000000</v>
      </c>
      <c r="E28" s="3">
        <f>+COUNT(D29:D32)</f>
        <v>4</v>
      </c>
    </row>
    <row r="29" spans="1:4" ht="24" customHeight="1">
      <c r="A29" s="25" t="s">
        <v>1219</v>
      </c>
      <c r="B29" s="171" t="s">
        <v>1220</v>
      </c>
      <c r="C29" s="18" t="s">
        <v>1221</v>
      </c>
      <c r="D29" s="31">
        <v>120000000</v>
      </c>
    </row>
    <row r="30" spans="1:4" ht="24" customHeight="1">
      <c r="A30" s="26" t="s">
        <v>1222</v>
      </c>
      <c r="B30" s="170" t="s">
        <v>1223</v>
      </c>
      <c r="C30" s="11" t="s">
        <v>1224</v>
      </c>
      <c r="D30" s="12">
        <v>120000000</v>
      </c>
    </row>
    <row r="31" spans="1:4" ht="24" customHeight="1">
      <c r="A31" s="26" t="s">
        <v>1225</v>
      </c>
      <c r="B31" s="170" t="s">
        <v>1226</v>
      </c>
      <c r="C31" s="11" t="s">
        <v>1902</v>
      </c>
      <c r="D31" s="12">
        <v>120000000</v>
      </c>
    </row>
    <row r="32" spans="1:4" ht="24" customHeight="1">
      <c r="A32" s="172" t="s">
        <v>1227</v>
      </c>
      <c r="B32" s="173" t="s">
        <v>1228</v>
      </c>
      <c r="C32" s="16" t="s">
        <v>1229</v>
      </c>
      <c r="D32" s="32">
        <v>120000000</v>
      </c>
    </row>
    <row r="33" spans="1:5" ht="24" customHeight="1">
      <c r="A33" s="523" t="s">
        <v>1230</v>
      </c>
      <c r="B33" s="524"/>
      <c r="C33" s="525"/>
      <c r="D33" s="9">
        <f>SUM(D34:D43)</f>
        <v>420000000</v>
      </c>
      <c r="E33" s="3">
        <f>+COUNT(D34:D43)</f>
        <v>10</v>
      </c>
    </row>
    <row r="34" spans="1:4" ht="24" customHeight="1">
      <c r="A34" s="25" t="s">
        <v>1231</v>
      </c>
      <c r="B34" s="171" t="s">
        <v>1232</v>
      </c>
      <c r="C34" s="18" t="s">
        <v>1903</v>
      </c>
      <c r="D34" s="31">
        <v>40000000</v>
      </c>
    </row>
    <row r="35" spans="1:4" ht="24" customHeight="1">
      <c r="A35" s="26" t="s">
        <v>1233</v>
      </c>
      <c r="B35" s="170" t="s">
        <v>1904</v>
      </c>
      <c r="C35" s="11" t="s">
        <v>1798</v>
      </c>
      <c r="D35" s="12">
        <v>40000000</v>
      </c>
    </row>
    <row r="36" spans="1:4" ht="24" customHeight="1">
      <c r="A36" s="26" t="s">
        <v>1234</v>
      </c>
      <c r="B36" s="170" t="s">
        <v>0</v>
      </c>
      <c r="C36" s="11" t="s">
        <v>1235</v>
      </c>
      <c r="D36" s="12">
        <v>40000000</v>
      </c>
    </row>
    <row r="37" spans="1:4" ht="24" customHeight="1">
      <c r="A37" s="26" t="s">
        <v>1236</v>
      </c>
      <c r="B37" s="170" t="s">
        <v>1237</v>
      </c>
      <c r="C37" s="11" t="s">
        <v>1</v>
      </c>
      <c r="D37" s="12">
        <v>40000000</v>
      </c>
    </row>
    <row r="38" spans="1:4" ht="24" customHeight="1">
      <c r="A38" s="26" t="s">
        <v>1238</v>
      </c>
      <c r="B38" s="170" t="s">
        <v>1239</v>
      </c>
      <c r="C38" s="11" t="s">
        <v>2</v>
      </c>
      <c r="D38" s="12">
        <v>40000000</v>
      </c>
    </row>
    <row r="39" spans="1:4" ht="24" customHeight="1">
      <c r="A39" s="26" t="s">
        <v>1240</v>
      </c>
      <c r="B39" s="170" t="s">
        <v>1241</v>
      </c>
      <c r="C39" s="11" t="s">
        <v>1242</v>
      </c>
      <c r="D39" s="12">
        <v>20000000</v>
      </c>
    </row>
    <row r="40" spans="1:4" ht="24" customHeight="1">
      <c r="A40" s="26" t="s">
        <v>1302</v>
      </c>
      <c r="B40" s="11" t="s">
        <v>1305</v>
      </c>
      <c r="C40" s="11" t="s">
        <v>1306</v>
      </c>
      <c r="D40" s="12">
        <v>50000000</v>
      </c>
    </row>
    <row r="41" spans="1:4" ht="24" customHeight="1">
      <c r="A41" s="26" t="s">
        <v>1243</v>
      </c>
      <c r="B41" s="170" t="s">
        <v>1244</v>
      </c>
      <c r="C41" s="11" t="s">
        <v>1245</v>
      </c>
      <c r="D41" s="12">
        <v>50000000</v>
      </c>
    </row>
    <row r="42" spans="1:4" ht="24" customHeight="1">
      <c r="A42" s="26" t="s">
        <v>1246</v>
      </c>
      <c r="B42" s="170" t="s">
        <v>89</v>
      </c>
      <c r="C42" s="11" t="s">
        <v>3</v>
      </c>
      <c r="D42" s="12">
        <v>50000000</v>
      </c>
    </row>
    <row r="43" spans="1:4" ht="24" customHeight="1">
      <c r="A43" s="172" t="s">
        <v>1303</v>
      </c>
      <c r="B43" s="173" t="s">
        <v>4</v>
      </c>
      <c r="C43" s="16" t="s">
        <v>1307</v>
      </c>
      <c r="D43" s="32">
        <v>50000000</v>
      </c>
    </row>
    <row r="44" spans="1:5" ht="24" customHeight="1">
      <c r="A44" s="523" t="s">
        <v>1247</v>
      </c>
      <c r="B44" s="524"/>
      <c r="C44" s="525"/>
      <c r="D44" s="9">
        <f>SUM(D45:D50)</f>
        <v>320763700</v>
      </c>
      <c r="E44" s="3">
        <f>+COUNT(D45:D50)</f>
        <v>6</v>
      </c>
    </row>
    <row r="45" spans="1:4" ht="24" customHeight="1">
      <c r="A45" s="25" t="s">
        <v>1352</v>
      </c>
      <c r="B45" s="24" t="s">
        <v>1841</v>
      </c>
      <c r="C45" s="24" t="s">
        <v>1844</v>
      </c>
      <c r="D45" s="31">
        <v>56763700</v>
      </c>
    </row>
    <row r="46" spans="1:4" ht="24" customHeight="1">
      <c r="A46" s="26" t="s">
        <v>1353</v>
      </c>
      <c r="B46" s="170" t="s">
        <v>1341</v>
      </c>
      <c r="C46" s="19" t="s">
        <v>5</v>
      </c>
      <c r="D46" s="12">
        <v>60000000</v>
      </c>
    </row>
    <row r="47" spans="1:4" ht="24" customHeight="1">
      <c r="A47" s="26" t="s">
        <v>1350</v>
      </c>
      <c r="B47" s="19" t="s">
        <v>1842</v>
      </c>
      <c r="C47" s="11" t="s">
        <v>1342</v>
      </c>
      <c r="D47" s="12">
        <v>60000000</v>
      </c>
    </row>
    <row r="48" spans="1:4" ht="24" customHeight="1">
      <c r="A48" s="26" t="s">
        <v>1354</v>
      </c>
      <c r="B48" s="170" t="s">
        <v>1340</v>
      </c>
      <c r="C48" s="11" t="s">
        <v>6</v>
      </c>
      <c r="D48" s="12">
        <v>60000000</v>
      </c>
    </row>
    <row r="49" spans="1:4" ht="24" customHeight="1">
      <c r="A49" s="26" t="s">
        <v>1351</v>
      </c>
      <c r="B49" s="19" t="s">
        <v>1843</v>
      </c>
      <c r="C49" s="19" t="s">
        <v>7</v>
      </c>
      <c r="D49" s="12">
        <v>60000000</v>
      </c>
    </row>
    <row r="50" spans="1:5" ht="24" customHeight="1">
      <c r="A50" s="172" t="s">
        <v>1825</v>
      </c>
      <c r="B50" s="174" t="s">
        <v>1826</v>
      </c>
      <c r="C50" s="174" t="s">
        <v>1850</v>
      </c>
      <c r="D50" s="32">
        <v>24000000</v>
      </c>
      <c r="E50" s="35"/>
    </row>
    <row r="51" spans="1:5" ht="24" customHeight="1">
      <c r="A51" s="523" t="s">
        <v>1275</v>
      </c>
      <c r="B51" s="524"/>
      <c r="C51" s="525"/>
      <c r="D51" s="9">
        <f>SUM(D52:D69)</f>
        <v>308929089</v>
      </c>
      <c r="E51" s="3">
        <f>+COUNT(D52:D69)</f>
        <v>18</v>
      </c>
    </row>
    <row r="52" spans="1:5" ht="24" customHeight="1">
      <c r="A52" s="25" t="s">
        <v>1276</v>
      </c>
      <c r="B52" s="171" t="s">
        <v>1851</v>
      </c>
      <c r="C52" s="18" t="s">
        <v>1277</v>
      </c>
      <c r="D52" s="31">
        <v>13300000</v>
      </c>
      <c r="E52" s="35"/>
    </row>
    <row r="53" spans="1:4" ht="24" customHeight="1">
      <c r="A53" s="26" t="s">
        <v>1278</v>
      </c>
      <c r="B53" s="170" t="s">
        <v>1279</v>
      </c>
      <c r="C53" s="11" t="s">
        <v>1852</v>
      </c>
      <c r="D53" s="12">
        <v>15000000</v>
      </c>
    </row>
    <row r="54" spans="1:4" ht="24" customHeight="1">
      <c r="A54" s="26" t="s">
        <v>1280</v>
      </c>
      <c r="B54" s="170" t="s">
        <v>1281</v>
      </c>
      <c r="C54" s="11" t="s">
        <v>1853</v>
      </c>
      <c r="D54" s="12">
        <v>7850000</v>
      </c>
    </row>
    <row r="55" spans="1:4" ht="24" customHeight="1">
      <c r="A55" s="26" t="s">
        <v>1282</v>
      </c>
      <c r="B55" s="170" t="s">
        <v>1854</v>
      </c>
      <c r="C55" s="11" t="s">
        <v>8</v>
      </c>
      <c r="D55" s="12">
        <v>13500000</v>
      </c>
    </row>
    <row r="56" spans="1:4" ht="24" customHeight="1">
      <c r="A56" s="26" t="s">
        <v>1283</v>
      </c>
      <c r="B56" s="170" t="s">
        <v>9</v>
      </c>
      <c r="C56" s="11" t="s">
        <v>1284</v>
      </c>
      <c r="D56" s="12">
        <v>12029570</v>
      </c>
    </row>
    <row r="57" spans="1:4" ht="24" customHeight="1">
      <c r="A57" s="26" t="s">
        <v>1285</v>
      </c>
      <c r="B57" s="170" t="s">
        <v>10</v>
      </c>
      <c r="C57" s="11" t="s">
        <v>11</v>
      </c>
      <c r="D57" s="12">
        <v>9500000</v>
      </c>
    </row>
    <row r="58" spans="1:4" ht="24" customHeight="1">
      <c r="A58" s="26" t="s">
        <v>1286</v>
      </c>
      <c r="B58" s="170" t="s">
        <v>15</v>
      </c>
      <c r="C58" s="11" t="s">
        <v>12</v>
      </c>
      <c r="D58" s="12">
        <v>10680000</v>
      </c>
    </row>
    <row r="59" spans="1:4" ht="24" customHeight="1">
      <c r="A59" s="26" t="s">
        <v>1287</v>
      </c>
      <c r="B59" s="170" t="s">
        <v>1288</v>
      </c>
      <c r="C59" s="11" t="s">
        <v>13</v>
      </c>
      <c r="D59" s="12">
        <v>15000000</v>
      </c>
    </row>
    <row r="60" spans="1:4" ht="24" customHeight="1">
      <c r="A60" s="26" t="s">
        <v>1289</v>
      </c>
      <c r="B60" s="170" t="s">
        <v>1290</v>
      </c>
      <c r="C60" s="11" t="s">
        <v>1861</v>
      </c>
      <c r="D60" s="12">
        <v>15000000</v>
      </c>
    </row>
    <row r="61" spans="1:4" ht="24" customHeight="1">
      <c r="A61" s="26" t="s">
        <v>1291</v>
      </c>
      <c r="B61" s="170" t="s">
        <v>1855</v>
      </c>
      <c r="C61" s="11" t="s">
        <v>1292</v>
      </c>
      <c r="D61" s="12">
        <v>15000000</v>
      </c>
    </row>
    <row r="62" spans="1:4" ht="24" customHeight="1">
      <c r="A62" s="26" t="s">
        <v>1293</v>
      </c>
      <c r="B62" s="170" t="s">
        <v>1856</v>
      </c>
      <c r="C62" s="11" t="s">
        <v>1857</v>
      </c>
      <c r="D62" s="12">
        <v>8740000</v>
      </c>
    </row>
    <row r="63" spans="1:4" ht="24" customHeight="1">
      <c r="A63" s="26" t="s">
        <v>1294</v>
      </c>
      <c r="B63" s="170" t="s">
        <v>1858</v>
      </c>
      <c r="C63" s="11" t="s">
        <v>1295</v>
      </c>
      <c r="D63" s="12">
        <v>10000000</v>
      </c>
    </row>
    <row r="64" spans="1:4" ht="24" customHeight="1">
      <c r="A64" s="175" t="s">
        <v>1364</v>
      </c>
      <c r="B64" s="170" t="s">
        <v>1345</v>
      </c>
      <c r="C64" s="11" t="s">
        <v>1553</v>
      </c>
      <c r="D64" s="12">
        <v>30000000</v>
      </c>
    </row>
    <row r="65" spans="1:4" ht="24" customHeight="1">
      <c r="A65" s="175" t="s">
        <v>1366</v>
      </c>
      <c r="B65" s="19" t="s">
        <v>1859</v>
      </c>
      <c r="C65" s="19" t="s">
        <v>1860</v>
      </c>
      <c r="D65" s="12">
        <v>28940000</v>
      </c>
    </row>
    <row r="66" spans="1:4" ht="24" customHeight="1">
      <c r="A66" s="175" t="s">
        <v>1367</v>
      </c>
      <c r="B66" s="170" t="s">
        <v>1343</v>
      </c>
      <c r="C66" s="11" t="s">
        <v>1344</v>
      </c>
      <c r="D66" s="12">
        <v>30000000</v>
      </c>
    </row>
    <row r="67" spans="1:4" ht="24" customHeight="1">
      <c r="A67" s="175" t="s">
        <v>1363</v>
      </c>
      <c r="B67" s="170" t="s">
        <v>1346</v>
      </c>
      <c r="C67" s="11" t="s">
        <v>1347</v>
      </c>
      <c r="D67" s="12">
        <v>29369519</v>
      </c>
    </row>
    <row r="68" spans="1:4" ht="24" customHeight="1">
      <c r="A68" s="175" t="s">
        <v>1365</v>
      </c>
      <c r="B68" s="19" t="s">
        <v>1348</v>
      </c>
      <c r="C68" s="19" t="s">
        <v>1861</v>
      </c>
      <c r="D68" s="12">
        <v>19020000</v>
      </c>
    </row>
    <row r="69" spans="1:4" ht="24" customHeight="1" thickBot="1">
      <c r="A69" s="176" t="s">
        <v>1368</v>
      </c>
      <c r="B69" s="177" t="s">
        <v>1862</v>
      </c>
      <c r="C69" s="177" t="s">
        <v>1708</v>
      </c>
      <c r="D69" s="178">
        <v>26000000</v>
      </c>
    </row>
    <row r="70" spans="1:5" ht="24" customHeight="1" thickBot="1">
      <c r="A70" s="559" t="s">
        <v>1757</v>
      </c>
      <c r="B70" s="560"/>
      <c r="C70" s="561"/>
      <c r="D70" s="204">
        <f>D4+D20+D28+D33+D44+D51</f>
        <v>4194692789</v>
      </c>
      <c r="E70" s="4">
        <f>+E4+E20+E28+E33+E44+E51</f>
        <v>60</v>
      </c>
    </row>
    <row r="71" spans="1:4" ht="24" customHeight="1" thickBot="1">
      <c r="A71" s="179"/>
      <c r="B71" s="28"/>
      <c r="C71" s="28"/>
      <c r="D71" s="180"/>
    </row>
    <row r="72" spans="1:4" ht="24" customHeight="1" thickBot="1">
      <c r="A72" s="567" t="s">
        <v>1166</v>
      </c>
      <c r="B72" s="568"/>
      <c r="C72" s="569"/>
      <c r="D72" s="570" t="s">
        <v>1167</v>
      </c>
    </row>
    <row r="73" spans="1:4" ht="24" customHeight="1" thickBot="1">
      <c r="A73" s="88" t="s">
        <v>1168</v>
      </c>
      <c r="B73" s="168" t="s">
        <v>1169</v>
      </c>
      <c r="C73" s="90" t="s">
        <v>1170</v>
      </c>
      <c r="D73" s="571"/>
    </row>
    <row r="74" spans="1:5" ht="24" customHeight="1">
      <c r="A74" s="575" t="s">
        <v>1248</v>
      </c>
      <c r="B74" s="576"/>
      <c r="C74" s="577"/>
      <c r="D74" s="205">
        <f>SUM(D75:D82)</f>
        <v>838550240</v>
      </c>
      <c r="E74" s="3">
        <f>+COUNT(D75:D82)</f>
        <v>8</v>
      </c>
    </row>
    <row r="75" spans="1:4" ht="24" customHeight="1">
      <c r="A75" s="25" t="s">
        <v>1249</v>
      </c>
      <c r="B75" s="171" t="s">
        <v>1250</v>
      </c>
      <c r="C75" s="18" t="s">
        <v>1251</v>
      </c>
      <c r="D75" s="31">
        <v>77951400</v>
      </c>
    </row>
    <row r="76" spans="1:4" ht="24" customHeight="1">
      <c r="A76" s="26" t="s">
        <v>1252</v>
      </c>
      <c r="B76" s="170" t="s">
        <v>1313</v>
      </c>
      <c r="C76" s="11" t="s">
        <v>1253</v>
      </c>
      <c r="D76" s="12">
        <v>120000000</v>
      </c>
    </row>
    <row r="77" spans="1:4" ht="24" customHeight="1">
      <c r="A77" s="26" t="s">
        <v>1314</v>
      </c>
      <c r="B77" s="170" t="s">
        <v>1315</v>
      </c>
      <c r="C77" s="11" t="s">
        <v>1863</v>
      </c>
      <c r="D77" s="12">
        <v>120000000</v>
      </c>
    </row>
    <row r="78" spans="1:4" ht="24" customHeight="1">
      <c r="A78" s="26" t="s">
        <v>1322</v>
      </c>
      <c r="B78" s="170" t="s">
        <v>1323</v>
      </c>
      <c r="C78" s="11" t="s">
        <v>1324</v>
      </c>
      <c r="D78" s="12">
        <v>120000000</v>
      </c>
    </row>
    <row r="79" spans="1:4" ht="24" customHeight="1">
      <c r="A79" s="26" t="s">
        <v>1334</v>
      </c>
      <c r="B79" s="170" t="s">
        <v>1226</v>
      </c>
      <c r="C79" s="11" t="s">
        <v>14</v>
      </c>
      <c r="D79" s="12">
        <v>40598840</v>
      </c>
    </row>
    <row r="80" spans="1:4" ht="24" customHeight="1">
      <c r="A80" s="26" t="s">
        <v>1355</v>
      </c>
      <c r="B80" s="170" t="s">
        <v>1357</v>
      </c>
      <c r="C80" s="11" t="s">
        <v>1360</v>
      </c>
      <c r="D80" s="12">
        <v>120000000</v>
      </c>
    </row>
    <row r="81" spans="1:4" ht="24" customHeight="1">
      <c r="A81" s="26" t="s">
        <v>1356</v>
      </c>
      <c r="B81" s="170" t="s">
        <v>1358</v>
      </c>
      <c r="C81" s="11" t="s">
        <v>1359</v>
      </c>
      <c r="D81" s="12">
        <v>120000000</v>
      </c>
    </row>
    <row r="82" spans="1:4" ht="24" customHeight="1">
      <c r="A82" s="172" t="s">
        <v>1362</v>
      </c>
      <c r="B82" s="173" t="s">
        <v>1361</v>
      </c>
      <c r="C82" s="16" t="s">
        <v>1864</v>
      </c>
      <c r="D82" s="32">
        <v>120000000</v>
      </c>
    </row>
    <row r="83" spans="1:5" ht="24" customHeight="1">
      <c r="A83" s="541" t="s">
        <v>1254</v>
      </c>
      <c r="B83" s="542"/>
      <c r="C83" s="578"/>
      <c r="D83" s="205">
        <f>D84+D89+D93+D96</f>
        <v>58487556</v>
      </c>
      <c r="E83" s="3">
        <f>+E84+E89+E93+E96</f>
        <v>10</v>
      </c>
    </row>
    <row r="84" spans="1:5" ht="24" customHeight="1">
      <c r="A84" s="33" t="s">
        <v>1255</v>
      </c>
      <c r="B84" s="181"/>
      <c r="C84" s="182"/>
      <c r="D84" s="183">
        <f>SUM(D85:D88)</f>
        <v>19927340</v>
      </c>
      <c r="E84" s="3">
        <f>+COUNT(D85:D88)</f>
        <v>4</v>
      </c>
    </row>
    <row r="85" spans="1:4" ht="24" customHeight="1">
      <c r="A85" s="25" t="s">
        <v>1256</v>
      </c>
      <c r="B85" s="171" t="s">
        <v>1257</v>
      </c>
      <c r="C85" s="18" t="s">
        <v>1258</v>
      </c>
      <c r="D85" s="31">
        <v>4927340</v>
      </c>
    </row>
    <row r="86" spans="1:4" ht="24" customHeight="1">
      <c r="A86" s="26" t="s">
        <v>1260</v>
      </c>
      <c r="B86" s="170" t="s">
        <v>1865</v>
      </c>
      <c r="C86" s="11" t="s">
        <v>1261</v>
      </c>
      <c r="D86" s="12">
        <v>5000000</v>
      </c>
    </row>
    <row r="87" spans="1:4" ht="24" customHeight="1">
      <c r="A87" s="26" t="s">
        <v>1259</v>
      </c>
      <c r="B87" s="170" t="s">
        <v>1866</v>
      </c>
      <c r="C87" s="11" t="s">
        <v>1864</v>
      </c>
      <c r="D87" s="12">
        <v>5000000</v>
      </c>
    </row>
    <row r="88" spans="1:4" ht="24" customHeight="1">
      <c r="A88" s="172" t="s">
        <v>1256</v>
      </c>
      <c r="B88" s="173" t="s">
        <v>1311</v>
      </c>
      <c r="C88" s="16" t="s">
        <v>1258</v>
      </c>
      <c r="D88" s="32">
        <v>5000000</v>
      </c>
    </row>
    <row r="89" spans="1:5" ht="24" customHeight="1">
      <c r="A89" s="184" t="s">
        <v>1262</v>
      </c>
      <c r="B89" s="185"/>
      <c r="C89" s="186"/>
      <c r="D89" s="187">
        <f>SUM(D90:D92)</f>
        <v>12560216</v>
      </c>
      <c r="E89" s="3">
        <f>+COUNT(D90:D92)</f>
        <v>3</v>
      </c>
    </row>
    <row r="90" spans="1:4" ht="24" customHeight="1">
      <c r="A90" s="25" t="s">
        <v>1330</v>
      </c>
      <c r="B90" s="171" t="s">
        <v>1867</v>
      </c>
      <c r="C90" s="18" t="s">
        <v>1868</v>
      </c>
      <c r="D90" s="31">
        <v>5000000</v>
      </c>
    </row>
    <row r="91" spans="1:4" ht="24" customHeight="1">
      <c r="A91" s="26" t="s">
        <v>1329</v>
      </c>
      <c r="B91" s="170" t="s">
        <v>1869</v>
      </c>
      <c r="C91" s="11" t="s">
        <v>1870</v>
      </c>
      <c r="D91" s="12">
        <v>2560216</v>
      </c>
    </row>
    <row r="92" spans="1:4" ht="24" customHeight="1">
      <c r="A92" s="172" t="s">
        <v>1338</v>
      </c>
      <c r="B92" s="173" t="s">
        <v>1339</v>
      </c>
      <c r="C92" s="16" t="s">
        <v>1325</v>
      </c>
      <c r="D92" s="32">
        <v>5000000</v>
      </c>
    </row>
    <row r="93" spans="1:5" ht="24" customHeight="1">
      <c r="A93" s="184" t="s">
        <v>1263</v>
      </c>
      <c r="B93" s="185"/>
      <c r="C93" s="186"/>
      <c r="D93" s="187">
        <f>SUM(D94:D95)</f>
        <v>6000000</v>
      </c>
      <c r="E93" s="3">
        <f>+COUNT(D94:D95)</f>
        <v>2</v>
      </c>
    </row>
    <row r="94" spans="1:4" ht="24" customHeight="1">
      <c r="A94" s="25" t="s">
        <v>1308</v>
      </c>
      <c r="B94" s="171" t="s">
        <v>1309</v>
      </c>
      <c r="C94" s="18" t="s">
        <v>1310</v>
      </c>
      <c r="D94" s="31">
        <v>3000000</v>
      </c>
    </row>
    <row r="95" spans="1:4" ht="24" customHeight="1">
      <c r="A95" s="172" t="s">
        <v>1332</v>
      </c>
      <c r="B95" s="173" t="s">
        <v>1333</v>
      </c>
      <c r="C95" s="16" t="s">
        <v>1871</v>
      </c>
      <c r="D95" s="32">
        <v>3000000</v>
      </c>
    </row>
    <row r="96" spans="1:5" ht="24" customHeight="1">
      <c r="A96" s="184" t="s">
        <v>1872</v>
      </c>
      <c r="B96" s="185"/>
      <c r="C96" s="186"/>
      <c r="D96" s="187">
        <f>SUM(D97)</f>
        <v>20000000</v>
      </c>
      <c r="E96" s="3">
        <f>+COUNT(D97)</f>
        <v>1</v>
      </c>
    </row>
    <row r="97" spans="1:4" ht="24" customHeight="1">
      <c r="A97" s="188" t="s">
        <v>1264</v>
      </c>
      <c r="B97" s="189" t="s">
        <v>1265</v>
      </c>
      <c r="C97" s="190" t="s">
        <v>1266</v>
      </c>
      <c r="D97" s="191">
        <v>20000000</v>
      </c>
    </row>
    <row r="98" spans="1:5" ht="24" customHeight="1">
      <c r="A98" s="541" t="s">
        <v>1267</v>
      </c>
      <c r="B98" s="542"/>
      <c r="C98" s="578"/>
      <c r="D98" s="205">
        <f>SUM(D99:D109)</f>
        <v>32718312</v>
      </c>
      <c r="E98" s="3">
        <f>+COUNT(D99:D109)</f>
        <v>11</v>
      </c>
    </row>
    <row r="99" spans="1:4" ht="24" customHeight="1">
      <c r="A99" s="25" t="s">
        <v>1268</v>
      </c>
      <c r="B99" s="171" t="s">
        <v>1873</v>
      </c>
      <c r="C99" s="18" t="s">
        <v>1874</v>
      </c>
      <c r="D99" s="31">
        <v>3000000</v>
      </c>
    </row>
    <row r="100" spans="1:4" ht="24" customHeight="1">
      <c r="A100" s="26" t="s">
        <v>1269</v>
      </c>
      <c r="B100" s="170" t="s">
        <v>1270</v>
      </c>
      <c r="C100" s="11" t="s">
        <v>1271</v>
      </c>
      <c r="D100" s="12">
        <v>3000000</v>
      </c>
    </row>
    <row r="101" spans="1:4" ht="24" customHeight="1">
      <c r="A101" s="192" t="s">
        <v>1272</v>
      </c>
      <c r="B101" s="11" t="s">
        <v>1273</v>
      </c>
      <c r="C101" s="11" t="s">
        <v>1875</v>
      </c>
      <c r="D101" s="12">
        <v>3000000</v>
      </c>
    </row>
    <row r="102" spans="1:4" ht="24" customHeight="1">
      <c r="A102" s="26" t="s">
        <v>1274</v>
      </c>
      <c r="B102" s="170" t="s">
        <v>1876</v>
      </c>
      <c r="C102" s="11" t="s">
        <v>1258</v>
      </c>
      <c r="D102" s="12">
        <v>3000000</v>
      </c>
    </row>
    <row r="103" spans="1:4" ht="24" customHeight="1">
      <c r="A103" s="26" t="s">
        <v>1316</v>
      </c>
      <c r="B103" s="170" t="s">
        <v>1317</v>
      </c>
      <c r="C103" s="11" t="s">
        <v>1318</v>
      </c>
      <c r="D103" s="12">
        <v>3000000</v>
      </c>
    </row>
    <row r="104" spans="1:4" ht="24" customHeight="1">
      <c r="A104" s="26" t="s">
        <v>1331</v>
      </c>
      <c r="B104" s="170" t="s">
        <v>1877</v>
      </c>
      <c r="C104" s="11" t="s">
        <v>1878</v>
      </c>
      <c r="D104" s="12">
        <v>3000000</v>
      </c>
    </row>
    <row r="105" spans="1:4" ht="24" customHeight="1">
      <c r="A105" s="26" t="s">
        <v>1319</v>
      </c>
      <c r="B105" s="170" t="s">
        <v>1879</v>
      </c>
      <c r="C105" s="11" t="s">
        <v>1320</v>
      </c>
      <c r="D105" s="12">
        <v>3000000</v>
      </c>
    </row>
    <row r="106" spans="1:4" ht="24" customHeight="1">
      <c r="A106" s="26" t="s">
        <v>1321</v>
      </c>
      <c r="B106" s="170" t="s">
        <v>1880</v>
      </c>
      <c r="C106" s="11" t="s">
        <v>1320</v>
      </c>
      <c r="D106" s="12">
        <v>3000000</v>
      </c>
    </row>
    <row r="107" spans="1:4" ht="24" customHeight="1">
      <c r="A107" s="26" t="s">
        <v>1326</v>
      </c>
      <c r="B107" s="170" t="s">
        <v>1327</v>
      </c>
      <c r="C107" s="11" t="s">
        <v>1328</v>
      </c>
      <c r="D107" s="12">
        <v>2718312</v>
      </c>
    </row>
    <row r="108" spans="1:4" ht="24" customHeight="1">
      <c r="A108" s="26" t="s">
        <v>1335</v>
      </c>
      <c r="B108" s="170" t="s">
        <v>1336</v>
      </c>
      <c r="C108" s="11" t="s">
        <v>1337</v>
      </c>
      <c r="D108" s="12">
        <v>3000000</v>
      </c>
    </row>
    <row r="109" spans="1:4" ht="24" customHeight="1">
      <c r="A109" s="172" t="s">
        <v>1349</v>
      </c>
      <c r="B109" s="173" t="s">
        <v>1881</v>
      </c>
      <c r="C109" s="16" t="s">
        <v>1882</v>
      </c>
      <c r="D109" s="32">
        <v>3000000</v>
      </c>
    </row>
    <row r="110" spans="1:5" ht="24" customHeight="1">
      <c r="A110" s="541" t="s">
        <v>1740</v>
      </c>
      <c r="B110" s="542"/>
      <c r="C110" s="578"/>
      <c r="D110" s="205">
        <f>SUM(D111:D118)</f>
        <v>17859152</v>
      </c>
      <c r="E110" s="3">
        <f>+COUNT(D111:D118)</f>
        <v>8</v>
      </c>
    </row>
    <row r="111" spans="1:4" ht="24" customHeight="1">
      <c r="A111" s="193" t="s">
        <v>1741</v>
      </c>
      <c r="B111" s="18" t="s">
        <v>1742</v>
      </c>
      <c r="C111" s="18" t="s">
        <v>1181</v>
      </c>
      <c r="D111" s="31">
        <v>898596</v>
      </c>
    </row>
    <row r="112" spans="1:4" ht="24" customHeight="1">
      <c r="A112" s="192" t="s">
        <v>1743</v>
      </c>
      <c r="B112" s="11" t="s">
        <v>1717</v>
      </c>
      <c r="C112" s="11" t="s">
        <v>1883</v>
      </c>
      <c r="D112" s="12">
        <v>2775740</v>
      </c>
    </row>
    <row r="113" spans="1:4" ht="24" customHeight="1">
      <c r="A113" s="192" t="s">
        <v>1744</v>
      </c>
      <c r="B113" s="11" t="s">
        <v>1717</v>
      </c>
      <c r="C113" s="11" t="s">
        <v>1884</v>
      </c>
      <c r="D113" s="12">
        <v>3000000</v>
      </c>
    </row>
    <row r="114" spans="1:4" ht="24" customHeight="1">
      <c r="A114" s="192" t="s">
        <v>1745</v>
      </c>
      <c r="B114" s="11" t="s">
        <v>1717</v>
      </c>
      <c r="C114" s="11" t="s">
        <v>1885</v>
      </c>
      <c r="D114" s="12">
        <v>3000000</v>
      </c>
    </row>
    <row r="115" spans="1:4" ht="24" customHeight="1">
      <c r="A115" s="192" t="s">
        <v>1746</v>
      </c>
      <c r="B115" s="11" t="s">
        <v>1717</v>
      </c>
      <c r="C115" s="11" t="s">
        <v>1886</v>
      </c>
      <c r="D115" s="12">
        <v>3000000</v>
      </c>
    </row>
    <row r="116" spans="1:4" ht="24" customHeight="1">
      <c r="A116" s="192" t="s">
        <v>1747</v>
      </c>
      <c r="B116" s="11" t="s">
        <v>1717</v>
      </c>
      <c r="C116" s="11" t="s">
        <v>1887</v>
      </c>
      <c r="D116" s="12">
        <v>2622092</v>
      </c>
    </row>
    <row r="117" spans="1:4" ht="24" customHeight="1">
      <c r="A117" s="192" t="s">
        <v>1748</v>
      </c>
      <c r="B117" s="11" t="s">
        <v>1888</v>
      </c>
      <c r="C117" s="11" t="s">
        <v>1492</v>
      </c>
      <c r="D117" s="12">
        <v>824724</v>
      </c>
    </row>
    <row r="118" spans="1:4" ht="24" customHeight="1" thickBot="1">
      <c r="A118" s="194" t="s">
        <v>1749</v>
      </c>
      <c r="B118" s="96" t="s">
        <v>1889</v>
      </c>
      <c r="C118" s="96" t="s">
        <v>1890</v>
      </c>
      <c r="D118" s="178">
        <v>1738000</v>
      </c>
    </row>
    <row r="119" spans="1:5" ht="24" customHeight="1" thickBot="1">
      <c r="A119" s="579" t="s">
        <v>1762</v>
      </c>
      <c r="B119" s="580"/>
      <c r="C119" s="581"/>
      <c r="D119" s="206">
        <f>D74+D83+D98+D110</f>
        <v>947615260</v>
      </c>
      <c r="E119" s="4">
        <f>+E83+E98+E110+E74</f>
        <v>37</v>
      </c>
    </row>
    <row r="120" ht="24" customHeight="1" thickBot="1"/>
    <row r="121" spans="1:4" ht="24" customHeight="1" thickBot="1">
      <c r="A121" s="550" t="s">
        <v>2765</v>
      </c>
      <c r="B121" s="551"/>
      <c r="C121" s="552"/>
      <c r="D121" s="553" t="s">
        <v>1369</v>
      </c>
    </row>
    <row r="122" spans="1:4" ht="24" customHeight="1" thickBot="1">
      <c r="A122" s="88" t="s">
        <v>1168</v>
      </c>
      <c r="B122" s="89" t="s">
        <v>1169</v>
      </c>
      <c r="C122" s="90" t="s">
        <v>1170</v>
      </c>
      <c r="D122" s="553"/>
    </row>
    <row r="123" spans="1:4" ht="24" customHeight="1">
      <c r="A123" s="564" t="s">
        <v>698</v>
      </c>
      <c r="B123" s="565"/>
      <c r="C123" s="565"/>
      <c r="D123" s="207">
        <f>SUM(D124)</f>
        <v>600000000</v>
      </c>
    </row>
    <row r="124" spans="1:4" ht="24" customHeight="1">
      <c r="A124" s="91" t="s">
        <v>705</v>
      </c>
      <c r="B124" s="98" t="s">
        <v>700</v>
      </c>
      <c r="C124" s="99" t="s">
        <v>1829</v>
      </c>
      <c r="D124" s="100">
        <v>600000000</v>
      </c>
    </row>
    <row r="125" spans="1:4" ht="24" customHeight="1">
      <c r="A125" s="543" t="s">
        <v>701</v>
      </c>
      <c r="B125" s="544"/>
      <c r="C125" s="544"/>
      <c r="D125" s="207">
        <f>SUM(D126)</f>
        <v>300000000</v>
      </c>
    </row>
    <row r="126" spans="1:4" ht="24" customHeight="1">
      <c r="A126" s="91" t="s">
        <v>706</v>
      </c>
      <c r="B126" s="98" t="s">
        <v>701</v>
      </c>
      <c r="C126" s="99" t="s">
        <v>703</v>
      </c>
      <c r="D126" s="100">
        <v>300000000</v>
      </c>
    </row>
    <row r="127" spans="1:4" ht="24" customHeight="1">
      <c r="A127" s="543" t="s">
        <v>707</v>
      </c>
      <c r="B127" s="544"/>
      <c r="C127" s="566"/>
      <c r="D127" s="208">
        <f>SUM(D128:D139)</f>
        <v>119224179</v>
      </c>
    </row>
    <row r="128" spans="1:4" ht="24" customHeight="1">
      <c r="A128" s="195" t="s">
        <v>719</v>
      </c>
      <c r="B128" s="196" t="s">
        <v>708</v>
      </c>
      <c r="C128" s="197" t="s">
        <v>709</v>
      </c>
      <c r="D128" s="198">
        <v>10466684</v>
      </c>
    </row>
    <row r="129" spans="1:4" ht="24" customHeight="1">
      <c r="A129" s="199" t="s">
        <v>720</v>
      </c>
      <c r="B129" s="196" t="s">
        <v>708</v>
      </c>
      <c r="C129" s="200" t="s">
        <v>1036</v>
      </c>
      <c r="D129" s="201">
        <v>9673578</v>
      </c>
    </row>
    <row r="130" spans="1:4" ht="24" customHeight="1">
      <c r="A130" s="199" t="s">
        <v>721</v>
      </c>
      <c r="B130" s="196" t="s">
        <v>708</v>
      </c>
      <c r="C130" s="200" t="s">
        <v>710</v>
      </c>
      <c r="D130" s="201">
        <v>9673877</v>
      </c>
    </row>
    <row r="131" spans="1:4" ht="24" customHeight="1">
      <c r="A131" s="199" t="s">
        <v>722</v>
      </c>
      <c r="B131" s="196" t="s">
        <v>708</v>
      </c>
      <c r="C131" s="200" t="s">
        <v>711</v>
      </c>
      <c r="D131" s="201">
        <v>9927148</v>
      </c>
    </row>
    <row r="132" spans="1:4" ht="24" customHeight="1">
      <c r="A132" s="199" t="s">
        <v>723</v>
      </c>
      <c r="B132" s="196" t="s">
        <v>708</v>
      </c>
      <c r="C132" s="200" t="s">
        <v>712</v>
      </c>
      <c r="D132" s="201">
        <v>10466684</v>
      </c>
    </row>
    <row r="133" spans="1:4" ht="24" customHeight="1">
      <c r="A133" s="199" t="s">
        <v>724</v>
      </c>
      <c r="B133" s="196" t="s">
        <v>708</v>
      </c>
      <c r="C133" s="200" t="s">
        <v>713</v>
      </c>
      <c r="D133" s="202">
        <v>7769002</v>
      </c>
    </row>
    <row r="134" spans="1:4" ht="24" customHeight="1">
      <c r="A134" s="203" t="s">
        <v>725</v>
      </c>
      <c r="B134" s="196" t="s">
        <v>708</v>
      </c>
      <c r="C134" s="200" t="s">
        <v>714</v>
      </c>
      <c r="D134" s="201">
        <v>10466684</v>
      </c>
    </row>
    <row r="135" spans="1:4" ht="24" customHeight="1">
      <c r="A135" s="199" t="s">
        <v>726</v>
      </c>
      <c r="B135" s="196" t="s">
        <v>708</v>
      </c>
      <c r="C135" s="200" t="s">
        <v>715</v>
      </c>
      <c r="D135" s="201">
        <v>10466684</v>
      </c>
    </row>
    <row r="136" spans="1:4" ht="24" customHeight="1">
      <c r="A136" s="199" t="s">
        <v>727</v>
      </c>
      <c r="B136" s="196" t="s">
        <v>708</v>
      </c>
      <c r="C136" s="200" t="s">
        <v>716</v>
      </c>
      <c r="D136" s="201">
        <v>9673577</v>
      </c>
    </row>
    <row r="137" spans="1:4" ht="24" customHeight="1">
      <c r="A137" s="199" t="s">
        <v>728</v>
      </c>
      <c r="B137" s="196" t="s">
        <v>708</v>
      </c>
      <c r="C137" s="200" t="s">
        <v>717</v>
      </c>
      <c r="D137" s="201">
        <v>10466684</v>
      </c>
    </row>
    <row r="138" spans="1:4" ht="24" customHeight="1">
      <c r="A138" s="199" t="s">
        <v>729</v>
      </c>
      <c r="B138" s="196" t="s">
        <v>708</v>
      </c>
      <c r="C138" s="200" t="s">
        <v>718</v>
      </c>
      <c r="D138" s="201">
        <v>9673577</v>
      </c>
    </row>
    <row r="139" spans="1:4" ht="24" customHeight="1" thickBot="1">
      <c r="A139" s="199" t="s">
        <v>742</v>
      </c>
      <c r="B139" s="196" t="s">
        <v>708</v>
      </c>
      <c r="C139" s="200" t="s">
        <v>743</v>
      </c>
      <c r="D139" s="201">
        <v>10500000</v>
      </c>
    </row>
    <row r="140" spans="1:4" ht="24" customHeight="1" thickBot="1">
      <c r="A140" s="554" t="s">
        <v>704</v>
      </c>
      <c r="B140" s="555"/>
      <c r="C140" s="556"/>
      <c r="D140" s="209">
        <f>+D123+D125+D127</f>
        <v>1019224179</v>
      </c>
    </row>
  </sheetData>
  <sheetProtection/>
  <mergeCells count="23">
    <mergeCell ref="A110:C110"/>
    <mergeCell ref="A123:C123"/>
    <mergeCell ref="A1:D1"/>
    <mergeCell ref="A70:C70"/>
    <mergeCell ref="A119:C119"/>
    <mergeCell ref="A121:C121"/>
    <mergeCell ref="D121:D122"/>
    <mergeCell ref="A125:C125"/>
    <mergeCell ref="A127:C127"/>
    <mergeCell ref="A140:C140"/>
    <mergeCell ref="A2:C2"/>
    <mergeCell ref="D2:D3"/>
    <mergeCell ref="A72:C72"/>
    <mergeCell ref="D72:D73"/>
    <mergeCell ref="A4:C4"/>
    <mergeCell ref="A20:C20"/>
    <mergeCell ref="A28:C28"/>
    <mergeCell ref="A33:C33"/>
    <mergeCell ref="A44:C44"/>
    <mergeCell ref="A51:C51"/>
    <mergeCell ref="A74:C74"/>
    <mergeCell ref="A83:C83"/>
    <mergeCell ref="A98:C98"/>
  </mergeCells>
  <printOptions horizontalCentered="1"/>
  <pageMargins left="0.3937007874015748" right="0.3937007874015748" top="0.5905511811023623" bottom="0.5905511811023623" header="0" footer="0"/>
  <pageSetup orientation="portrait" r:id="rId1"/>
  <rowBreaks count="4" manualBreakCount="4">
    <brk id="29" max="255" man="1"/>
    <brk id="59" max="3" man="1"/>
    <brk id="89" max="255" man="1"/>
    <brk id="1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28">
      <selection activeCell="B37" sqref="B37"/>
    </sheetView>
  </sheetViews>
  <sheetFormatPr defaultColWidth="11.421875" defaultRowHeight="21" customHeight="1"/>
  <cols>
    <col min="1" max="1" width="8.7109375" style="34" customWidth="1"/>
    <col min="2" max="2" width="37.8515625" style="210" customWidth="1"/>
    <col min="3" max="3" width="33.57421875" style="210" customWidth="1"/>
    <col min="4" max="4" width="17.140625" style="257" bestFit="1" customWidth="1"/>
    <col min="5" max="6" width="14.57421875" style="210" bestFit="1" customWidth="1"/>
    <col min="7" max="16384" width="11.421875" style="210" customWidth="1"/>
  </cols>
  <sheetData>
    <row r="1" spans="1:4" ht="24" customHeight="1" thickBot="1">
      <c r="A1" s="532" t="s">
        <v>90</v>
      </c>
      <c r="B1" s="532"/>
      <c r="C1" s="532"/>
      <c r="D1" s="532"/>
    </row>
    <row r="2" spans="1:4" s="211" customFormat="1" ht="24" customHeight="1" thickBot="1">
      <c r="A2" s="592" t="s">
        <v>1166</v>
      </c>
      <c r="B2" s="593"/>
      <c r="C2" s="594"/>
      <c r="D2" s="595" t="s">
        <v>1167</v>
      </c>
    </row>
    <row r="3" spans="1:4" s="211" customFormat="1" ht="24" customHeight="1">
      <c r="A3" s="215" t="s">
        <v>1168</v>
      </c>
      <c r="B3" s="216" t="s">
        <v>1169</v>
      </c>
      <c r="C3" s="215" t="s">
        <v>1170</v>
      </c>
      <c r="D3" s="596"/>
    </row>
    <row r="4" spans="1:5" ht="24" customHeight="1">
      <c r="A4" s="600" t="s">
        <v>1171</v>
      </c>
      <c r="B4" s="601"/>
      <c r="C4" s="602"/>
      <c r="D4" s="258">
        <f>SUM(D5:D21)</f>
        <v>136000000</v>
      </c>
      <c r="E4" s="3">
        <f>+COUNT(D5:D21)</f>
        <v>17</v>
      </c>
    </row>
    <row r="5" spans="1:4" s="212" customFormat="1" ht="24" customHeight="1">
      <c r="A5" s="217" t="s">
        <v>147</v>
      </c>
      <c r="B5" s="218" t="s">
        <v>103</v>
      </c>
      <c r="C5" s="218" t="s">
        <v>104</v>
      </c>
      <c r="D5" s="219">
        <v>8000000</v>
      </c>
    </row>
    <row r="6" spans="1:4" s="212" customFormat="1" ht="24" customHeight="1">
      <c r="A6" s="217" t="s">
        <v>148</v>
      </c>
      <c r="B6" s="218" t="s">
        <v>97</v>
      </c>
      <c r="C6" s="218" t="s">
        <v>98</v>
      </c>
      <c r="D6" s="219">
        <v>8000000</v>
      </c>
    </row>
    <row r="7" spans="1:4" s="212" customFormat="1" ht="24" customHeight="1">
      <c r="A7" s="217" t="s">
        <v>149</v>
      </c>
      <c r="B7" s="218" t="s">
        <v>99</v>
      </c>
      <c r="C7" s="218" t="s">
        <v>100</v>
      </c>
      <c r="D7" s="219">
        <v>8000000</v>
      </c>
    </row>
    <row r="8" spans="1:4" s="212" customFormat="1" ht="24" customHeight="1">
      <c r="A8" s="217" t="s">
        <v>150</v>
      </c>
      <c r="B8" s="218" t="s">
        <v>127</v>
      </c>
      <c r="C8" s="218" t="s">
        <v>128</v>
      </c>
      <c r="D8" s="219">
        <v>8000000</v>
      </c>
    </row>
    <row r="9" spans="1:4" s="212" customFormat="1" ht="24" customHeight="1">
      <c r="A9" s="217" t="s">
        <v>151</v>
      </c>
      <c r="B9" s="218" t="s">
        <v>125</v>
      </c>
      <c r="C9" s="218" t="s">
        <v>126</v>
      </c>
      <c r="D9" s="219">
        <v>8000000</v>
      </c>
    </row>
    <row r="10" spans="1:4" s="212" customFormat="1" ht="24" customHeight="1">
      <c r="A10" s="217" t="s">
        <v>152</v>
      </c>
      <c r="B10" s="218" t="s">
        <v>123</v>
      </c>
      <c r="C10" s="218" t="s">
        <v>124</v>
      </c>
      <c r="D10" s="219">
        <v>8000000</v>
      </c>
    </row>
    <row r="11" spans="1:4" s="212" customFormat="1" ht="24" customHeight="1">
      <c r="A11" s="217" t="s">
        <v>153</v>
      </c>
      <c r="B11" s="218" t="s">
        <v>101</v>
      </c>
      <c r="C11" s="218" t="s">
        <v>102</v>
      </c>
      <c r="D11" s="219">
        <v>8000000</v>
      </c>
    </row>
    <row r="12" spans="1:4" s="212" customFormat="1" ht="24" customHeight="1">
      <c r="A12" s="217" t="s">
        <v>154</v>
      </c>
      <c r="B12" s="218" t="s">
        <v>107</v>
      </c>
      <c r="C12" s="218" t="s">
        <v>108</v>
      </c>
      <c r="D12" s="219">
        <v>8000000</v>
      </c>
    </row>
    <row r="13" spans="1:4" s="212" customFormat="1" ht="24" customHeight="1">
      <c r="A13" s="217" t="s">
        <v>155</v>
      </c>
      <c r="B13" s="218" t="s">
        <v>113</v>
      </c>
      <c r="C13" s="218" t="s">
        <v>114</v>
      </c>
      <c r="D13" s="219">
        <v>8000000</v>
      </c>
    </row>
    <row r="14" spans="1:4" s="212" customFormat="1" ht="24" customHeight="1">
      <c r="A14" s="217" t="s">
        <v>156</v>
      </c>
      <c r="B14" s="218" t="s">
        <v>105</v>
      </c>
      <c r="C14" s="218" t="s">
        <v>106</v>
      </c>
      <c r="D14" s="219">
        <v>8000000</v>
      </c>
    </row>
    <row r="15" spans="1:4" s="212" customFormat="1" ht="24" customHeight="1">
      <c r="A15" s="217" t="s">
        <v>157</v>
      </c>
      <c r="B15" s="218" t="s">
        <v>119</v>
      </c>
      <c r="C15" s="218" t="s">
        <v>120</v>
      </c>
      <c r="D15" s="219">
        <v>8000000</v>
      </c>
    </row>
    <row r="16" spans="1:4" s="212" customFormat="1" ht="24" customHeight="1">
      <c r="A16" s="217" t="s">
        <v>158</v>
      </c>
      <c r="B16" s="218" t="s">
        <v>121</v>
      </c>
      <c r="C16" s="218" t="s">
        <v>122</v>
      </c>
      <c r="D16" s="219">
        <v>8000000</v>
      </c>
    </row>
    <row r="17" spans="1:4" s="212" customFormat="1" ht="24" customHeight="1">
      <c r="A17" s="217" t="s">
        <v>159</v>
      </c>
      <c r="B17" s="218" t="s">
        <v>111</v>
      </c>
      <c r="C17" s="218" t="s">
        <v>112</v>
      </c>
      <c r="D17" s="219">
        <v>8000000</v>
      </c>
    </row>
    <row r="18" spans="1:4" s="212" customFormat="1" ht="24" customHeight="1">
      <c r="A18" s="217" t="s">
        <v>160</v>
      </c>
      <c r="B18" s="218" t="s">
        <v>117</v>
      </c>
      <c r="C18" s="218" t="s">
        <v>118</v>
      </c>
      <c r="D18" s="219">
        <v>8000000</v>
      </c>
    </row>
    <row r="19" spans="1:4" s="212" customFormat="1" ht="24" customHeight="1">
      <c r="A19" s="217" t="s">
        <v>161</v>
      </c>
      <c r="B19" s="218" t="s">
        <v>115</v>
      </c>
      <c r="C19" s="218" t="s">
        <v>116</v>
      </c>
      <c r="D19" s="219">
        <v>8000000</v>
      </c>
    </row>
    <row r="20" spans="1:4" s="212" customFormat="1" ht="24" customHeight="1">
      <c r="A20" s="217" t="s">
        <v>162</v>
      </c>
      <c r="B20" s="218" t="s">
        <v>129</v>
      </c>
      <c r="C20" s="218" t="s">
        <v>130</v>
      </c>
      <c r="D20" s="219">
        <v>8000000</v>
      </c>
    </row>
    <row r="21" spans="1:4" s="212" customFormat="1" ht="24" customHeight="1">
      <c r="A21" s="217" t="s">
        <v>163</v>
      </c>
      <c r="B21" s="218" t="s">
        <v>109</v>
      </c>
      <c r="C21" s="218" t="s">
        <v>110</v>
      </c>
      <c r="D21" s="219">
        <v>8000000</v>
      </c>
    </row>
    <row r="22" spans="1:5" ht="24" customHeight="1">
      <c r="A22" s="603" t="s">
        <v>1208</v>
      </c>
      <c r="B22" s="601"/>
      <c r="C22" s="602"/>
      <c r="D22" s="258">
        <f>SUM(D23:D31)</f>
        <v>2730000000</v>
      </c>
      <c r="E22" s="3">
        <f>+COUNT(D23:D31)</f>
        <v>9</v>
      </c>
    </row>
    <row r="23" spans="1:5" ht="24" customHeight="1">
      <c r="A23" s="223" t="s">
        <v>164</v>
      </c>
      <c r="B23" s="220" t="s">
        <v>3118</v>
      </c>
      <c r="C23" s="221" t="s">
        <v>146</v>
      </c>
      <c r="D23" s="222">
        <v>140000000</v>
      </c>
      <c r="E23" s="210" t="s">
        <v>3119</v>
      </c>
    </row>
    <row r="24" spans="1:4" ht="24" customHeight="1">
      <c r="A24" s="223" t="s">
        <v>165</v>
      </c>
      <c r="B24" s="220" t="s">
        <v>137</v>
      </c>
      <c r="C24" s="221" t="s">
        <v>138</v>
      </c>
      <c r="D24" s="222">
        <v>390000000</v>
      </c>
    </row>
    <row r="25" spans="1:4" ht="24" customHeight="1">
      <c r="A25" s="223" t="s">
        <v>166</v>
      </c>
      <c r="B25" s="220" t="s">
        <v>136</v>
      </c>
      <c r="C25" s="221" t="s">
        <v>135</v>
      </c>
      <c r="D25" s="222">
        <v>390000000</v>
      </c>
    </row>
    <row r="26" spans="1:4" ht="24" customHeight="1">
      <c r="A26" s="223" t="s">
        <v>167</v>
      </c>
      <c r="B26" s="220" t="s">
        <v>1188</v>
      </c>
      <c r="C26" s="221" t="s">
        <v>1725</v>
      </c>
      <c r="D26" s="222">
        <v>340000000</v>
      </c>
    </row>
    <row r="27" spans="1:4" ht="24" customHeight="1">
      <c r="A27" s="223" t="s">
        <v>168</v>
      </c>
      <c r="B27" s="220" t="s">
        <v>1407</v>
      </c>
      <c r="C27" s="221" t="s">
        <v>1408</v>
      </c>
      <c r="D27" s="222">
        <v>340000000</v>
      </c>
    </row>
    <row r="28" spans="1:4" ht="24" customHeight="1">
      <c r="A28" s="223" t="s">
        <v>169</v>
      </c>
      <c r="B28" s="220" t="s">
        <v>140</v>
      </c>
      <c r="C28" s="221" t="s">
        <v>141</v>
      </c>
      <c r="D28" s="222">
        <v>240000000</v>
      </c>
    </row>
    <row r="29" spans="1:4" ht="24" customHeight="1">
      <c r="A29" s="223" t="s">
        <v>170</v>
      </c>
      <c r="B29" s="220" t="s">
        <v>142</v>
      </c>
      <c r="C29" s="221" t="s">
        <v>143</v>
      </c>
      <c r="D29" s="222">
        <v>240000000</v>
      </c>
    </row>
    <row r="30" spans="1:4" ht="24" customHeight="1">
      <c r="A30" s="223" t="s">
        <v>171</v>
      </c>
      <c r="B30" s="220" t="s">
        <v>144</v>
      </c>
      <c r="C30" s="221" t="s">
        <v>145</v>
      </c>
      <c r="D30" s="222">
        <v>300000000</v>
      </c>
    </row>
    <row r="31" spans="1:4" ht="24" customHeight="1">
      <c r="A31" s="224" t="s">
        <v>434</v>
      </c>
      <c r="B31" s="225" t="s">
        <v>3120</v>
      </c>
      <c r="C31" s="226" t="s">
        <v>1794</v>
      </c>
      <c r="D31" s="222">
        <v>350000000</v>
      </c>
    </row>
    <row r="32" spans="1:5" ht="24" customHeight="1">
      <c r="A32" s="600" t="s">
        <v>1218</v>
      </c>
      <c r="B32" s="601"/>
      <c r="C32" s="602"/>
      <c r="D32" s="258">
        <f>SUM(D33:D35)</f>
        <v>360000000</v>
      </c>
      <c r="E32" s="3">
        <f>+COUNT(D33:D35)</f>
        <v>3</v>
      </c>
    </row>
    <row r="33" spans="1:4" ht="24" customHeight="1">
      <c r="A33" s="217" t="s">
        <v>79</v>
      </c>
      <c r="B33" s="210" t="s">
        <v>67</v>
      </c>
      <c r="C33" s="227" t="s">
        <v>64</v>
      </c>
      <c r="D33" s="228">
        <v>120000000</v>
      </c>
    </row>
    <row r="34" spans="1:4" ht="24" customHeight="1">
      <c r="A34" s="217" t="s">
        <v>80</v>
      </c>
      <c r="B34" s="210" t="s">
        <v>66</v>
      </c>
      <c r="C34" s="227" t="s">
        <v>65</v>
      </c>
      <c r="D34" s="228">
        <v>120000000</v>
      </c>
    </row>
    <row r="35" spans="1:4" ht="24" customHeight="1">
      <c r="A35" s="229" t="s">
        <v>81</v>
      </c>
      <c r="B35" s="230" t="s">
        <v>63</v>
      </c>
      <c r="C35" s="231" t="s">
        <v>62</v>
      </c>
      <c r="D35" s="232">
        <v>120000000</v>
      </c>
    </row>
    <row r="36" spans="1:5" ht="24" customHeight="1">
      <c r="A36" s="600" t="s">
        <v>1230</v>
      </c>
      <c r="B36" s="601"/>
      <c r="C36" s="602"/>
      <c r="D36" s="259">
        <f>SUM(D37:D38)</f>
        <v>100000000</v>
      </c>
      <c r="E36" s="3">
        <f>+COUNT(D37:D38)</f>
        <v>2</v>
      </c>
    </row>
    <row r="37" spans="1:4" ht="24" customHeight="1">
      <c r="A37" s="233" t="s">
        <v>172</v>
      </c>
      <c r="B37" s="234" t="s">
        <v>131</v>
      </c>
      <c r="C37" s="234" t="s">
        <v>132</v>
      </c>
      <c r="D37" s="222">
        <v>50000000</v>
      </c>
    </row>
    <row r="38" spans="1:4" ht="24" customHeight="1">
      <c r="A38" s="233" t="s">
        <v>173</v>
      </c>
      <c r="B38" s="226" t="s">
        <v>133</v>
      </c>
      <c r="C38" s="226" t="s">
        <v>134</v>
      </c>
      <c r="D38" s="222">
        <v>50000000</v>
      </c>
    </row>
    <row r="39" spans="1:5" ht="24" customHeight="1">
      <c r="A39" s="600" t="s">
        <v>1247</v>
      </c>
      <c r="B39" s="601"/>
      <c r="C39" s="602"/>
      <c r="D39" s="259">
        <f>SUM(D40:D45)</f>
        <v>250000000</v>
      </c>
      <c r="E39" s="3">
        <f>+COUNT(D40:D45)</f>
        <v>6</v>
      </c>
    </row>
    <row r="40" spans="1:4" ht="24" customHeight="1">
      <c r="A40" s="235" t="s">
        <v>209</v>
      </c>
      <c r="B40" s="234" t="s">
        <v>210</v>
      </c>
      <c r="C40" s="234" t="s">
        <v>211</v>
      </c>
      <c r="D40" s="222">
        <v>45000000</v>
      </c>
    </row>
    <row r="41" spans="1:4" ht="24" customHeight="1">
      <c r="A41" s="217" t="s">
        <v>212</v>
      </c>
      <c r="B41" s="221" t="s">
        <v>213</v>
      </c>
      <c r="C41" s="221" t="s">
        <v>214</v>
      </c>
      <c r="D41" s="222">
        <v>45000000</v>
      </c>
    </row>
    <row r="42" spans="1:4" ht="24" customHeight="1">
      <c r="A42" s="217" t="s">
        <v>215</v>
      </c>
      <c r="B42" s="221" t="s">
        <v>216</v>
      </c>
      <c r="C42" s="221" t="s">
        <v>217</v>
      </c>
      <c r="D42" s="222">
        <v>45000000</v>
      </c>
    </row>
    <row r="43" spans="1:4" ht="24" customHeight="1">
      <c r="A43" s="217" t="s">
        <v>218</v>
      </c>
      <c r="B43" s="221" t="s">
        <v>361</v>
      </c>
      <c r="C43" s="221" t="s">
        <v>219</v>
      </c>
      <c r="D43" s="222">
        <v>45000000</v>
      </c>
    </row>
    <row r="44" spans="1:4" ht="24" customHeight="1">
      <c r="A44" s="217" t="s">
        <v>220</v>
      </c>
      <c r="B44" s="221" t="s">
        <v>221</v>
      </c>
      <c r="C44" s="221" t="s">
        <v>222</v>
      </c>
      <c r="D44" s="222">
        <v>30000000</v>
      </c>
    </row>
    <row r="45" spans="1:4" ht="24" customHeight="1">
      <c r="A45" s="229" t="s">
        <v>223</v>
      </c>
      <c r="B45" s="226" t="s">
        <v>224</v>
      </c>
      <c r="C45" s="226" t="s">
        <v>225</v>
      </c>
      <c r="D45" s="222">
        <v>40000000</v>
      </c>
    </row>
    <row r="46" spans="1:5" ht="24" customHeight="1">
      <c r="A46" s="600" t="s">
        <v>1275</v>
      </c>
      <c r="B46" s="601"/>
      <c r="C46" s="602"/>
      <c r="D46" s="259">
        <f>SUM(D47:D54)</f>
        <v>141360000</v>
      </c>
      <c r="E46" s="3">
        <f>+COUNT(D47:D54)</f>
        <v>8</v>
      </c>
    </row>
    <row r="47" spans="1:5" ht="24" customHeight="1">
      <c r="A47" s="217" t="s">
        <v>82</v>
      </c>
      <c r="B47" s="236" t="s">
        <v>76</v>
      </c>
      <c r="C47" s="236" t="s">
        <v>75</v>
      </c>
      <c r="D47" s="228">
        <v>14730000</v>
      </c>
      <c r="E47" s="213"/>
    </row>
    <row r="48" spans="1:4" ht="24" customHeight="1">
      <c r="A48" s="217" t="s">
        <v>83</v>
      </c>
      <c r="B48" s="236" t="s">
        <v>72</v>
      </c>
      <c r="C48" s="236" t="s">
        <v>71</v>
      </c>
      <c r="D48" s="228">
        <v>15000000</v>
      </c>
    </row>
    <row r="49" spans="1:4" ht="24" customHeight="1">
      <c r="A49" s="217" t="s">
        <v>84</v>
      </c>
      <c r="B49" s="236" t="s">
        <v>78</v>
      </c>
      <c r="C49" s="236" t="s">
        <v>77</v>
      </c>
      <c r="D49" s="228">
        <v>15000000</v>
      </c>
    </row>
    <row r="50" spans="1:4" ht="24" customHeight="1">
      <c r="A50" s="217" t="s">
        <v>85</v>
      </c>
      <c r="B50" s="236" t="s">
        <v>74</v>
      </c>
      <c r="C50" s="236" t="s">
        <v>73</v>
      </c>
      <c r="D50" s="228">
        <v>15000000</v>
      </c>
    </row>
    <row r="51" spans="1:4" ht="24" customHeight="1">
      <c r="A51" s="217" t="s">
        <v>86</v>
      </c>
      <c r="B51" s="236" t="s">
        <v>68</v>
      </c>
      <c r="C51" s="236" t="s">
        <v>69</v>
      </c>
      <c r="D51" s="228">
        <v>15000000</v>
      </c>
    </row>
    <row r="52" spans="1:4" ht="24" customHeight="1">
      <c r="A52" s="217" t="s">
        <v>87</v>
      </c>
      <c r="B52" s="236" t="s">
        <v>70</v>
      </c>
      <c r="C52" s="236" t="s">
        <v>69</v>
      </c>
      <c r="D52" s="228">
        <v>15000000</v>
      </c>
    </row>
    <row r="53" spans="1:5" ht="24" customHeight="1">
      <c r="A53" s="237" t="s">
        <v>226</v>
      </c>
      <c r="B53" s="238" t="s">
        <v>227</v>
      </c>
      <c r="C53" s="238" t="s">
        <v>228</v>
      </c>
      <c r="D53" s="228">
        <v>21630000</v>
      </c>
      <c r="E53" s="213"/>
    </row>
    <row r="54" spans="1:4" ht="24" customHeight="1">
      <c r="A54" s="237" t="s">
        <v>229</v>
      </c>
      <c r="B54" s="238" t="s">
        <v>230</v>
      </c>
      <c r="C54" s="238" t="s">
        <v>231</v>
      </c>
      <c r="D54" s="228">
        <v>30000000</v>
      </c>
    </row>
    <row r="55" spans="1:5" ht="24" customHeight="1">
      <c r="A55" s="600" t="s">
        <v>672</v>
      </c>
      <c r="B55" s="601"/>
      <c r="C55" s="602"/>
      <c r="D55" s="259">
        <f>SUM(D56:D59)</f>
        <v>86149116</v>
      </c>
      <c r="E55" s="3">
        <f>+COUNT(D56:D59)</f>
        <v>4</v>
      </c>
    </row>
    <row r="56" spans="1:4" ht="24" customHeight="1">
      <c r="A56" s="237" t="s">
        <v>358</v>
      </c>
      <c r="B56" s="227" t="s">
        <v>242</v>
      </c>
      <c r="C56" s="227" t="s">
        <v>243</v>
      </c>
      <c r="D56" s="228">
        <v>16697450</v>
      </c>
    </row>
    <row r="57" spans="1:4" ht="24" customHeight="1">
      <c r="A57" s="237" t="s">
        <v>359</v>
      </c>
      <c r="B57" s="227" t="s">
        <v>351</v>
      </c>
      <c r="C57" s="227" t="s">
        <v>352</v>
      </c>
      <c r="D57" s="228">
        <v>25200000</v>
      </c>
    </row>
    <row r="58" spans="1:4" ht="24" customHeight="1">
      <c r="A58" s="237" t="s">
        <v>357</v>
      </c>
      <c r="B58" s="227" t="s">
        <v>238</v>
      </c>
      <c r="C58" s="227" t="s">
        <v>239</v>
      </c>
      <c r="D58" s="228">
        <v>18666666</v>
      </c>
    </row>
    <row r="59" spans="1:4" ht="24" customHeight="1" thickBot="1">
      <c r="A59" s="237" t="s">
        <v>360</v>
      </c>
      <c r="B59" s="227" t="s">
        <v>240</v>
      </c>
      <c r="C59" s="227" t="s">
        <v>241</v>
      </c>
      <c r="D59" s="228">
        <f>28595000-3010000</f>
        <v>25585000</v>
      </c>
    </row>
    <row r="60" spans="1:5" ht="24" customHeight="1" thickBot="1">
      <c r="A60" s="597" t="s">
        <v>1757</v>
      </c>
      <c r="B60" s="598"/>
      <c r="C60" s="599"/>
      <c r="D60" s="260">
        <f>D4+D22+D32+D36+D39+D46+D55</f>
        <v>3803509116</v>
      </c>
      <c r="E60" s="214">
        <f>+E4+E22+E32+E36+E39+E46+E55</f>
        <v>49</v>
      </c>
    </row>
    <row r="61" spans="1:4" ht="24" customHeight="1" thickBot="1">
      <c r="A61" s="179"/>
      <c r="B61" s="239"/>
      <c r="C61" s="239"/>
      <c r="D61" s="222"/>
    </row>
    <row r="62" spans="1:4" s="211" customFormat="1" ht="24" customHeight="1" thickBot="1">
      <c r="A62" s="592" t="s">
        <v>1166</v>
      </c>
      <c r="B62" s="593"/>
      <c r="C62" s="594"/>
      <c r="D62" s="595" t="s">
        <v>1167</v>
      </c>
    </row>
    <row r="63" spans="1:4" s="211" customFormat="1" ht="24" customHeight="1" thickBot="1">
      <c r="A63" s="88" t="s">
        <v>1168</v>
      </c>
      <c r="B63" s="240" t="s">
        <v>1169</v>
      </c>
      <c r="C63" s="88" t="s">
        <v>1170</v>
      </c>
      <c r="D63" s="596"/>
    </row>
    <row r="64" spans="1:5" ht="24" customHeight="1">
      <c r="A64" s="586" t="s">
        <v>1248</v>
      </c>
      <c r="B64" s="587"/>
      <c r="C64" s="588"/>
      <c r="D64" s="261">
        <f>SUM(D65:D73)</f>
        <v>734855451</v>
      </c>
      <c r="E64" s="3">
        <f>+COUNT(D65:D73)</f>
        <v>9</v>
      </c>
    </row>
    <row r="65" spans="1:4" ht="24" customHeight="1">
      <c r="A65" s="241" t="s">
        <v>20</v>
      </c>
      <c r="B65" s="242" t="s">
        <v>1420</v>
      </c>
      <c r="C65" s="242" t="s">
        <v>1421</v>
      </c>
      <c r="D65" s="243">
        <v>120000000</v>
      </c>
    </row>
    <row r="66" spans="1:4" ht="24" customHeight="1">
      <c r="A66" s="237" t="s">
        <v>21</v>
      </c>
      <c r="B66" s="238" t="s">
        <v>22</v>
      </c>
      <c r="C66" s="238" t="s">
        <v>23</v>
      </c>
      <c r="D66" s="228">
        <v>120000000</v>
      </c>
    </row>
    <row r="67" spans="1:4" ht="24" customHeight="1">
      <c r="A67" s="244" t="s">
        <v>95</v>
      </c>
      <c r="B67" s="238" t="s">
        <v>1210</v>
      </c>
      <c r="C67" s="238" t="s">
        <v>96</v>
      </c>
      <c r="D67" s="228">
        <v>120000000</v>
      </c>
    </row>
    <row r="68" spans="1:5" ht="24" customHeight="1">
      <c r="A68" s="244" t="s">
        <v>93</v>
      </c>
      <c r="B68" s="238" t="s">
        <v>1223</v>
      </c>
      <c r="C68" s="238" t="s">
        <v>176</v>
      </c>
      <c r="D68" s="228">
        <v>41803800</v>
      </c>
      <c r="E68" s="213"/>
    </row>
    <row r="69" spans="1:5" ht="24" customHeight="1">
      <c r="A69" s="244" t="s">
        <v>94</v>
      </c>
      <c r="B69" s="238" t="s">
        <v>91</v>
      </c>
      <c r="C69" s="238" t="s">
        <v>92</v>
      </c>
      <c r="D69" s="228">
        <v>19892451</v>
      </c>
      <c r="E69" s="213"/>
    </row>
    <row r="70" spans="1:5" ht="24" customHeight="1">
      <c r="A70" s="244" t="s">
        <v>177</v>
      </c>
      <c r="B70" s="238" t="s">
        <v>178</v>
      </c>
      <c r="C70" s="238" t="s">
        <v>1258</v>
      </c>
      <c r="D70" s="228">
        <v>45886800</v>
      </c>
      <c r="E70" s="213"/>
    </row>
    <row r="71" spans="1:5" ht="24" customHeight="1">
      <c r="A71" s="244" t="s">
        <v>179</v>
      </c>
      <c r="B71" s="238" t="s">
        <v>180</v>
      </c>
      <c r="C71" s="238" t="s">
        <v>181</v>
      </c>
      <c r="D71" s="228">
        <v>34500000</v>
      </c>
      <c r="E71" s="213"/>
    </row>
    <row r="72" spans="1:6" ht="24" customHeight="1">
      <c r="A72" s="244" t="s">
        <v>182</v>
      </c>
      <c r="B72" s="238" t="s">
        <v>183</v>
      </c>
      <c r="C72" s="238" t="s">
        <v>184</v>
      </c>
      <c r="D72" s="228">
        <v>112772400</v>
      </c>
      <c r="F72" s="213"/>
    </row>
    <row r="73" spans="1:4" ht="24" customHeight="1">
      <c r="A73" s="245" t="s">
        <v>234</v>
      </c>
      <c r="B73" s="246" t="s">
        <v>235</v>
      </c>
      <c r="C73" s="238" t="s">
        <v>236</v>
      </c>
      <c r="D73" s="228">
        <v>120000000</v>
      </c>
    </row>
    <row r="74" spans="1:5" ht="24" customHeight="1">
      <c r="A74" s="589" t="s">
        <v>1254</v>
      </c>
      <c r="B74" s="590"/>
      <c r="C74" s="591"/>
      <c r="D74" s="261">
        <f>D75+D78+D81</f>
        <v>100285100</v>
      </c>
      <c r="E74" s="34">
        <f>+E75+E78+E81</f>
        <v>12</v>
      </c>
    </row>
    <row r="75" spans="1:5" ht="24" customHeight="1">
      <c r="A75" s="247" t="s">
        <v>1255</v>
      </c>
      <c r="B75" s="248"/>
      <c r="C75" s="248"/>
      <c r="D75" s="249">
        <f>SUM(D76:D77)</f>
        <v>10000000</v>
      </c>
      <c r="E75" s="3">
        <f>+COUNT(D76:D77)</f>
        <v>2</v>
      </c>
    </row>
    <row r="76" spans="1:4" ht="24" customHeight="1">
      <c r="A76" s="235" t="s">
        <v>24</v>
      </c>
      <c r="B76" s="250" t="s">
        <v>1226</v>
      </c>
      <c r="C76" s="250" t="s">
        <v>25</v>
      </c>
      <c r="D76" s="243">
        <v>5000000</v>
      </c>
    </row>
    <row r="77" spans="1:4" ht="24" customHeight="1">
      <c r="A77" s="217" t="s">
        <v>26</v>
      </c>
      <c r="B77" s="236" t="s">
        <v>1357</v>
      </c>
      <c r="C77" s="236" t="s">
        <v>1360</v>
      </c>
      <c r="D77" s="228">
        <v>5000000</v>
      </c>
    </row>
    <row r="78" spans="1:5" ht="24" customHeight="1">
      <c r="A78" s="251" t="s">
        <v>1263</v>
      </c>
      <c r="B78" s="252"/>
      <c r="C78" s="253"/>
      <c r="D78" s="254">
        <f>SUM(D79:D80)</f>
        <v>8000000</v>
      </c>
      <c r="E78" s="3">
        <f>+COUNT(D79:D80)</f>
        <v>2</v>
      </c>
    </row>
    <row r="79" spans="1:4" ht="24" customHeight="1">
      <c r="A79" s="241" t="s">
        <v>204</v>
      </c>
      <c r="B79" s="242" t="s">
        <v>205</v>
      </c>
      <c r="C79" s="242" t="s">
        <v>206</v>
      </c>
      <c r="D79" s="243">
        <v>3000000</v>
      </c>
    </row>
    <row r="80" spans="1:4" ht="24" customHeight="1">
      <c r="A80" s="255" t="s">
        <v>232</v>
      </c>
      <c r="B80" s="246" t="s">
        <v>237</v>
      </c>
      <c r="C80" s="246" t="s">
        <v>233</v>
      </c>
      <c r="D80" s="232">
        <v>5000000</v>
      </c>
    </row>
    <row r="81" spans="1:5" ht="24" customHeight="1">
      <c r="A81" s="247" t="s">
        <v>1872</v>
      </c>
      <c r="B81" s="248"/>
      <c r="C81" s="248"/>
      <c r="D81" s="249">
        <f>SUM(D82:D89)</f>
        <v>82285100</v>
      </c>
      <c r="E81" s="3">
        <f>+COUNT(D82:D89)</f>
        <v>8</v>
      </c>
    </row>
    <row r="82" spans="1:4" ht="24" customHeight="1">
      <c r="A82" s="235" t="s">
        <v>27</v>
      </c>
      <c r="B82" s="250" t="s">
        <v>28</v>
      </c>
      <c r="C82" s="250" t="s">
        <v>1253</v>
      </c>
      <c r="D82" s="243">
        <v>20000000</v>
      </c>
    </row>
    <row r="83" spans="1:4" ht="24" customHeight="1">
      <c r="A83" s="217" t="s">
        <v>29</v>
      </c>
      <c r="B83" s="236" t="s">
        <v>30</v>
      </c>
      <c r="C83" s="236" t="s">
        <v>1253</v>
      </c>
      <c r="D83" s="228">
        <v>10000000</v>
      </c>
    </row>
    <row r="84" spans="1:4" ht="24" customHeight="1">
      <c r="A84" s="217" t="s">
        <v>31</v>
      </c>
      <c r="B84" s="236" t="s">
        <v>32</v>
      </c>
      <c r="C84" s="236" t="s">
        <v>1421</v>
      </c>
      <c r="D84" s="228">
        <v>10000000</v>
      </c>
    </row>
    <row r="85" spans="1:4" ht="24" customHeight="1">
      <c r="A85" s="217" t="s">
        <v>33</v>
      </c>
      <c r="B85" s="236" t="s">
        <v>34</v>
      </c>
      <c r="C85" s="236" t="s">
        <v>1300</v>
      </c>
      <c r="D85" s="228">
        <v>10000000</v>
      </c>
    </row>
    <row r="86" spans="1:4" ht="24" customHeight="1">
      <c r="A86" s="217" t="s">
        <v>35</v>
      </c>
      <c r="B86" s="236" t="s">
        <v>36</v>
      </c>
      <c r="C86" s="236" t="s">
        <v>1414</v>
      </c>
      <c r="D86" s="228">
        <v>10000000</v>
      </c>
    </row>
    <row r="87" spans="1:4" ht="24" customHeight="1">
      <c r="A87" s="217" t="s">
        <v>37</v>
      </c>
      <c r="B87" s="236" t="s">
        <v>38</v>
      </c>
      <c r="C87" s="236" t="s">
        <v>25</v>
      </c>
      <c r="D87" s="228">
        <v>10000000</v>
      </c>
    </row>
    <row r="88" spans="1:4" ht="24" customHeight="1">
      <c r="A88" s="217" t="s">
        <v>39</v>
      </c>
      <c r="B88" s="236" t="s">
        <v>40</v>
      </c>
      <c r="C88" s="236" t="s">
        <v>23</v>
      </c>
      <c r="D88" s="228">
        <v>3000000</v>
      </c>
    </row>
    <row r="89" spans="1:4" ht="24" customHeight="1">
      <c r="A89" s="217" t="s">
        <v>41</v>
      </c>
      <c r="B89" s="236" t="s">
        <v>42</v>
      </c>
      <c r="C89" s="236" t="s">
        <v>43</v>
      </c>
      <c r="D89" s="228">
        <v>9285100</v>
      </c>
    </row>
    <row r="90" spans="1:5" ht="24" customHeight="1">
      <c r="A90" s="589" t="s">
        <v>1267</v>
      </c>
      <c r="B90" s="590"/>
      <c r="C90" s="591"/>
      <c r="D90" s="261">
        <f>SUM(D91:D101)</f>
        <v>41157144</v>
      </c>
      <c r="E90" s="3">
        <f>+COUNT(D91:D101)</f>
        <v>11</v>
      </c>
    </row>
    <row r="91" spans="1:4" ht="24" customHeight="1">
      <c r="A91" s="241" t="s">
        <v>44</v>
      </c>
      <c r="B91" s="242" t="s">
        <v>45</v>
      </c>
      <c r="C91" s="242" t="s">
        <v>46</v>
      </c>
      <c r="D91" s="243">
        <v>2157144</v>
      </c>
    </row>
    <row r="92" spans="1:4" ht="24" customHeight="1">
      <c r="A92" s="237" t="s">
        <v>47</v>
      </c>
      <c r="B92" s="238" t="s">
        <v>22</v>
      </c>
      <c r="C92" s="238" t="s">
        <v>23</v>
      </c>
      <c r="D92" s="228">
        <v>5000000</v>
      </c>
    </row>
    <row r="93" spans="1:4" ht="24" customHeight="1">
      <c r="A93" s="237" t="s">
        <v>48</v>
      </c>
      <c r="B93" s="238" t="s">
        <v>1188</v>
      </c>
      <c r="C93" s="238" t="s">
        <v>1342</v>
      </c>
      <c r="D93" s="228">
        <v>3000000</v>
      </c>
    </row>
    <row r="94" spans="1:4" ht="24" customHeight="1">
      <c r="A94" s="237" t="s">
        <v>49</v>
      </c>
      <c r="B94" s="238" t="s">
        <v>50</v>
      </c>
      <c r="C94" s="238" t="s">
        <v>51</v>
      </c>
      <c r="D94" s="228">
        <v>3000000</v>
      </c>
    </row>
    <row r="95" spans="1:4" ht="24" customHeight="1">
      <c r="A95" s="237" t="s">
        <v>52</v>
      </c>
      <c r="B95" s="238" t="s">
        <v>185</v>
      </c>
      <c r="C95" s="238" t="s">
        <v>53</v>
      </c>
      <c r="D95" s="228">
        <v>3000000</v>
      </c>
    </row>
    <row r="96" spans="1:4" ht="24" customHeight="1">
      <c r="A96" s="237" t="s">
        <v>186</v>
      </c>
      <c r="B96" s="238" t="s">
        <v>187</v>
      </c>
      <c r="C96" s="238" t="s">
        <v>23</v>
      </c>
      <c r="D96" s="228">
        <v>10000000</v>
      </c>
    </row>
    <row r="97" spans="1:4" ht="24" customHeight="1">
      <c r="A97" s="237" t="s">
        <v>188</v>
      </c>
      <c r="B97" s="238" t="s">
        <v>185</v>
      </c>
      <c r="C97" s="238" t="s">
        <v>189</v>
      </c>
      <c r="D97" s="228">
        <v>3000000</v>
      </c>
    </row>
    <row r="98" spans="1:4" ht="24" customHeight="1">
      <c r="A98" s="237" t="s">
        <v>190</v>
      </c>
      <c r="B98" s="238" t="s">
        <v>191</v>
      </c>
      <c r="C98" s="238" t="s">
        <v>192</v>
      </c>
      <c r="D98" s="228">
        <v>3000000</v>
      </c>
    </row>
    <row r="99" spans="1:4" ht="24" customHeight="1">
      <c r="A99" s="217" t="s">
        <v>174</v>
      </c>
      <c r="B99" s="236" t="s">
        <v>139</v>
      </c>
      <c r="C99" s="236" t="s">
        <v>175</v>
      </c>
      <c r="D99" s="228">
        <v>3000000</v>
      </c>
    </row>
    <row r="100" spans="1:4" ht="24" customHeight="1">
      <c r="A100" s="237" t="s">
        <v>202</v>
      </c>
      <c r="B100" s="238" t="s">
        <v>1407</v>
      </c>
      <c r="C100" s="221" t="s">
        <v>203</v>
      </c>
      <c r="D100" s="228">
        <v>3000000</v>
      </c>
    </row>
    <row r="101" spans="1:4" ht="24" customHeight="1">
      <c r="A101" s="237" t="s">
        <v>207</v>
      </c>
      <c r="B101" s="238" t="s">
        <v>208</v>
      </c>
      <c r="C101" s="221" t="s">
        <v>1221</v>
      </c>
      <c r="D101" s="228">
        <v>3000000</v>
      </c>
    </row>
    <row r="102" spans="1:5" ht="24" customHeight="1">
      <c r="A102" s="590" t="s">
        <v>1740</v>
      </c>
      <c r="B102" s="590"/>
      <c r="C102" s="591"/>
      <c r="D102" s="261">
        <f>SUM(D103:D109)</f>
        <v>15266264</v>
      </c>
      <c r="E102" s="3">
        <f>+COUNT(D103:D109)</f>
        <v>7</v>
      </c>
    </row>
    <row r="103" spans="1:4" ht="24" customHeight="1">
      <c r="A103" s="235" t="s">
        <v>54</v>
      </c>
      <c r="B103" s="250" t="s">
        <v>55</v>
      </c>
      <c r="C103" s="250" t="s">
        <v>56</v>
      </c>
      <c r="D103" s="243">
        <v>2356404</v>
      </c>
    </row>
    <row r="104" spans="1:4" ht="24" customHeight="1">
      <c r="A104" s="217" t="s">
        <v>57</v>
      </c>
      <c r="B104" s="236" t="s">
        <v>55</v>
      </c>
      <c r="C104" s="236" t="s">
        <v>58</v>
      </c>
      <c r="D104" s="228">
        <v>2045083</v>
      </c>
    </row>
    <row r="105" spans="1:4" ht="24" customHeight="1">
      <c r="A105" s="217" t="s">
        <v>59</v>
      </c>
      <c r="B105" s="236" t="s">
        <v>55</v>
      </c>
      <c r="C105" s="236" t="s">
        <v>60</v>
      </c>
      <c r="D105" s="228">
        <v>2007678</v>
      </c>
    </row>
    <row r="106" spans="1:4" ht="24" customHeight="1">
      <c r="A106" s="237" t="s">
        <v>193</v>
      </c>
      <c r="B106" s="238" t="s">
        <v>194</v>
      </c>
      <c r="C106" s="238" t="s">
        <v>195</v>
      </c>
      <c r="D106" s="228">
        <v>2357690</v>
      </c>
    </row>
    <row r="107" spans="1:4" ht="24" customHeight="1">
      <c r="A107" s="237" t="s">
        <v>196</v>
      </c>
      <c r="B107" s="238" t="s">
        <v>194</v>
      </c>
      <c r="C107" s="238" t="s">
        <v>197</v>
      </c>
      <c r="D107" s="228">
        <v>1966452</v>
      </c>
    </row>
    <row r="108" spans="1:4" ht="24" customHeight="1">
      <c r="A108" s="237" t="s">
        <v>198</v>
      </c>
      <c r="B108" s="238" t="s">
        <v>194</v>
      </c>
      <c r="C108" s="238" t="s">
        <v>199</v>
      </c>
      <c r="D108" s="228">
        <v>2357690</v>
      </c>
    </row>
    <row r="109" spans="1:4" ht="24" customHeight="1" thickBot="1">
      <c r="A109" s="256" t="s">
        <v>200</v>
      </c>
      <c r="B109" s="238" t="s">
        <v>194</v>
      </c>
      <c r="C109" s="238" t="s">
        <v>201</v>
      </c>
      <c r="D109" s="228">
        <v>2175267</v>
      </c>
    </row>
    <row r="110" spans="1:5" ht="24" customHeight="1" thickBot="1">
      <c r="A110" s="582" t="s">
        <v>1762</v>
      </c>
      <c r="B110" s="583"/>
      <c r="C110" s="584"/>
      <c r="D110" s="262">
        <f>D64+D74+D90+D102</f>
        <v>891563959</v>
      </c>
      <c r="E110" s="214">
        <f>+E102+E90+E74+E64</f>
        <v>39</v>
      </c>
    </row>
    <row r="111" ht="24" customHeight="1" thickBot="1"/>
    <row r="112" spans="1:4" ht="24" customHeight="1" thickBot="1">
      <c r="A112" s="550" t="s">
        <v>2765</v>
      </c>
      <c r="B112" s="551"/>
      <c r="C112" s="552"/>
      <c r="D112" s="553" t="s">
        <v>1369</v>
      </c>
    </row>
    <row r="113" spans="1:4" ht="24" customHeight="1">
      <c r="A113" s="215" t="s">
        <v>1168</v>
      </c>
      <c r="B113" s="263" t="s">
        <v>1169</v>
      </c>
      <c r="C113" s="169" t="s">
        <v>1170</v>
      </c>
      <c r="D113" s="585"/>
    </row>
    <row r="114" spans="1:4" ht="24" customHeight="1">
      <c r="A114" s="543" t="s">
        <v>698</v>
      </c>
      <c r="B114" s="544"/>
      <c r="C114" s="544"/>
      <c r="D114" s="207">
        <f>SUM(D115)</f>
        <v>550000000</v>
      </c>
    </row>
    <row r="115" spans="1:4" ht="24" customHeight="1">
      <c r="A115" s="92" t="s">
        <v>730</v>
      </c>
      <c r="B115" s="101" t="s">
        <v>700</v>
      </c>
      <c r="C115" s="102" t="s">
        <v>1829</v>
      </c>
      <c r="D115" s="103">
        <v>550000000</v>
      </c>
    </row>
    <row r="116" spans="1:4" ht="24" customHeight="1">
      <c r="A116" s="543" t="s">
        <v>701</v>
      </c>
      <c r="B116" s="544"/>
      <c r="C116" s="544"/>
      <c r="D116" s="207">
        <f>SUM(D117)</f>
        <v>400000000</v>
      </c>
    </row>
    <row r="117" spans="1:4" ht="24" customHeight="1" thickBot="1">
      <c r="A117" s="104" t="s">
        <v>731</v>
      </c>
      <c r="B117" s="105" t="s">
        <v>701</v>
      </c>
      <c r="C117" s="106" t="s">
        <v>703</v>
      </c>
      <c r="D117" s="107">
        <v>400000000</v>
      </c>
    </row>
    <row r="118" spans="1:4" ht="21" customHeight="1" thickBot="1">
      <c r="A118" s="554" t="s">
        <v>704</v>
      </c>
      <c r="B118" s="555"/>
      <c r="C118" s="556"/>
      <c r="D118" s="209">
        <f>+D114+D116</f>
        <v>950000000</v>
      </c>
    </row>
    <row r="119" spans="1:4" ht="21" customHeight="1">
      <c r="A119" s="210"/>
      <c r="D119" s="210"/>
    </row>
    <row r="120" spans="1:4" ht="12.75">
      <c r="A120" s="210"/>
      <c r="D120" s="210"/>
    </row>
    <row r="121" spans="1:4" ht="21" customHeight="1">
      <c r="A121" s="210"/>
      <c r="D121" s="210"/>
    </row>
    <row r="122" ht="24" customHeight="1"/>
  </sheetData>
  <sheetProtection/>
  <mergeCells count="23">
    <mergeCell ref="A114:C114"/>
    <mergeCell ref="A116:C116"/>
    <mergeCell ref="A118:C118"/>
    <mergeCell ref="A1:D1"/>
    <mergeCell ref="A62:C62"/>
    <mergeCell ref="D62:D63"/>
    <mergeCell ref="A2:C2"/>
    <mergeCell ref="D2:D3"/>
    <mergeCell ref="A60:C60"/>
    <mergeCell ref="A4:C4"/>
    <mergeCell ref="A22:C22"/>
    <mergeCell ref="A32:C32"/>
    <mergeCell ref="A36:C36"/>
    <mergeCell ref="A39:C39"/>
    <mergeCell ref="A46:C46"/>
    <mergeCell ref="A55:C55"/>
    <mergeCell ref="A110:C110"/>
    <mergeCell ref="A112:C112"/>
    <mergeCell ref="D112:D113"/>
    <mergeCell ref="A64:C64"/>
    <mergeCell ref="A74:C74"/>
    <mergeCell ref="A90:C90"/>
    <mergeCell ref="A102:C102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r:id="rId1"/>
  <rowBreaks count="1" manualBreakCount="1">
    <brk id="29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55"/>
  <sheetViews>
    <sheetView zoomScalePageLayoutView="0" workbookViewId="0" topLeftCell="A91">
      <selection activeCell="D39" sqref="D39:D45"/>
    </sheetView>
  </sheetViews>
  <sheetFormatPr defaultColWidth="11.421875" defaultRowHeight="21" customHeight="1"/>
  <cols>
    <col min="1" max="1" width="9.28125" style="3" customWidth="1"/>
    <col min="2" max="2" width="36.421875" style="1" customWidth="1"/>
    <col min="3" max="3" width="36.8515625" style="1" customWidth="1"/>
    <col min="4" max="4" width="18.8515625" style="1" customWidth="1"/>
    <col min="5" max="5" width="14.28125" style="1" customWidth="1"/>
    <col min="6" max="16384" width="11.421875" style="1" customWidth="1"/>
  </cols>
  <sheetData>
    <row r="1" spans="1:4" ht="24" customHeight="1" thickBot="1">
      <c r="A1" s="532" t="s">
        <v>537</v>
      </c>
      <c r="B1" s="532"/>
      <c r="C1" s="532"/>
      <c r="D1" s="532"/>
    </row>
    <row r="2" spans="1:4" s="2" customFormat="1" ht="24" customHeight="1" thickBot="1">
      <c r="A2" s="567" t="s">
        <v>1166</v>
      </c>
      <c r="B2" s="605"/>
      <c r="C2" s="606"/>
      <c r="D2" s="570" t="s">
        <v>1167</v>
      </c>
    </row>
    <row r="3" spans="1:4" s="2" customFormat="1" ht="24" customHeight="1">
      <c r="A3" s="215" t="s">
        <v>1168</v>
      </c>
      <c r="B3" s="264" t="s">
        <v>1169</v>
      </c>
      <c r="C3" s="169" t="s">
        <v>1170</v>
      </c>
      <c r="D3" s="571"/>
    </row>
    <row r="4" spans="1:5" ht="24" customHeight="1">
      <c r="A4" s="523" t="s">
        <v>1171</v>
      </c>
      <c r="B4" s="524"/>
      <c r="C4" s="525"/>
      <c r="D4" s="8">
        <f>SUM(D5:D19)</f>
        <v>180000000</v>
      </c>
      <c r="E4" s="3">
        <f>+COUNT(D5:D19)</f>
        <v>15</v>
      </c>
    </row>
    <row r="5" spans="1:4" s="29" customFormat="1" ht="24" customHeight="1">
      <c r="A5" s="39" t="s">
        <v>466</v>
      </c>
      <c r="B5" s="93" t="s">
        <v>480</v>
      </c>
      <c r="C5" s="93" t="s">
        <v>494</v>
      </c>
      <c r="D5" s="14">
        <v>12000000</v>
      </c>
    </row>
    <row r="6" spans="1:4" s="29" customFormat="1" ht="24" customHeight="1">
      <c r="A6" s="39" t="s">
        <v>467</v>
      </c>
      <c r="B6" s="93" t="s">
        <v>481</v>
      </c>
      <c r="C6" s="93" t="s">
        <v>217</v>
      </c>
      <c r="D6" s="14">
        <v>12000000</v>
      </c>
    </row>
    <row r="7" spans="1:4" s="29" customFormat="1" ht="24" customHeight="1">
      <c r="A7" s="39" t="s">
        <v>468</v>
      </c>
      <c r="B7" s="93" t="s">
        <v>482</v>
      </c>
      <c r="C7" s="93" t="s">
        <v>495</v>
      </c>
      <c r="D7" s="14">
        <v>12000000</v>
      </c>
    </row>
    <row r="8" spans="1:4" s="29" customFormat="1" ht="24" customHeight="1">
      <c r="A8" s="39" t="s">
        <v>469</v>
      </c>
      <c r="B8" s="93" t="s">
        <v>483</v>
      </c>
      <c r="C8" s="93" t="s">
        <v>496</v>
      </c>
      <c r="D8" s="14">
        <v>12000000</v>
      </c>
    </row>
    <row r="9" spans="1:4" s="29" customFormat="1" ht="24" customHeight="1">
      <c r="A9" s="39" t="s">
        <v>470</v>
      </c>
      <c r="B9" s="93" t="s">
        <v>488</v>
      </c>
      <c r="C9" s="93" t="s">
        <v>500</v>
      </c>
      <c r="D9" s="14">
        <v>12000000</v>
      </c>
    </row>
    <row r="10" spans="1:4" s="29" customFormat="1" ht="24" customHeight="1">
      <c r="A10" s="39" t="s">
        <v>471</v>
      </c>
      <c r="B10" s="93" t="s">
        <v>484</v>
      </c>
      <c r="C10" s="93" t="s">
        <v>501</v>
      </c>
      <c r="D10" s="14">
        <v>12000000</v>
      </c>
    </row>
    <row r="11" spans="1:4" s="29" customFormat="1" ht="24" customHeight="1">
      <c r="A11" s="39" t="s">
        <v>472</v>
      </c>
      <c r="B11" s="93" t="s">
        <v>485</v>
      </c>
      <c r="C11" s="93" t="s">
        <v>581</v>
      </c>
      <c r="D11" s="14">
        <v>12000000</v>
      </c>
    </row>
    <row r="12" spans="1:5" s="29" customFormat="1" ht="24" customHeight="1">
      <c r="A12" s="39" t="s">
        <v>473</v>
      </c>
      <c r="B12" s="93" t="s">
        <v>486</v>
      </c>
      <c r="C12" s="93" t="s">
        <v>502</v>
      </c>
      <c r="D12" s="14">
        <v>12000000</v>
      </c>
      <c r="E12" s="1"/>
    </row>
    <row r="13" spans="1:5" s="29" customFormat="1" ht="24" customHeight="1">
      <c r="A13" s="39" t="s">
        <v>474</v>
      </c>
      <c r="B13" s="93" t="s">
        <v>487</v>
      </c>
      <c r="C13" s="93" t="s">
        <v>503</v>
      </c>
      <c r="D13" s="14">
        <v>12000000</v>
      </c>
      <c r="E13" s="1"/>
    </row>
    <row r="14" spans="1:5" s="29" customFormat="1" ht="24" customHeight="1">
      <c r="A14" s="39" t="s">
        <v>475</v>
      </c>
      <c r="B14" s="93" t="s">
        <v>489</v>
      </c>
      <c r="C14" s="93" t="s">
        <v>544</v>
      </c>
      <c r="D14" s="14">
        <v>12000000</v>
      </c>
      <c r="E14" s="1"/>
    </row>
    <row r="15" spans="1:5" s="29" customFormat="1" ht="24" customHeight="1">
      <c r="A15" s="39" t="s">
        <v>476</v>
      </c>
      <c r="B15" s="93" t="s">
        <v>490</v>
      </c>
      <c r="C15" s="93" t="s">
        <v>504</v>
      </c>
      <c r="D15" s="14">
        <v>12000000</v>
      </c>
      <c r="E15" s="1"/>
    </row>
    <row r="16" spans="1:5" s="29" customFormat="1" ht="24" customHeight="1">
      <c r="A16" s="39" t="s">
        <v>477</v>
      </c>
      <c r="B16" s="93" t="s">
        <v>491</v>
      </c>
      <c r="C16" s="93" t="s">
        <v>505</v>
      </c>
      <c r="D16" s="14">
        <v>12000000</v>
      </c>
      <c r="E16" s="1"/>
    </row>
    <row r="17" spans="1:5" s="29" customFormat="1" ht="24" customHeight="1">
      <c r="A17" s="39" t="s">
        <v>478</v>
      </c>
      <c r="B17" s="93" t="s">
        <v>492</v>
      </c>
      <c r="C17" s="93" t="s">
        <v>506</v>
      </c>
      <c r="D17" s="14">
        <v>12000000</v>
      </c>
      <c r="E17" s="1"/>
    </row>
    <row r="18" spans="1:5" s="29" customFormat="1" ht="24" customHeight="1">
      <c r="A18" s="39" t="s">
        <v>479</v>
      </c>
      <c r="B18" s="93" t="s">
        <v>493</v>
      </c>
      <c r="C18" s="93" t="s">
        <v>507</v>
      </c>
      <c r="D18" s="14">
        <v>12000000</v>
      </c>
      <c r="E18" s="1"/>
    </row>
    <row r="19" spans="1:5" s="29" customFormat="1" ht="24" customHeight="1">
      <c r="A19" s="39" t="s">
        <v>497</v>
      </c>
      <c r="B19" s="265" t="s">
        <v>498</v>
      </c>
      <c r="C19" s="93" t="s">
        <v>499</v>
      </c>
      <c r="D19" s="14">
        <v>12000000</v>
      </c>
      <c r="E19" s="1"/>
    </row>
    <row r="20" spans="1:5" ht="24" customHeight="1">
      <c r="A20" s="608" t="s">
        <v>356</v>
      </c>
      <c r="B20" s="524"/>
      <c r="C20" s="525"/>
      <c r="D20" s="8">
        <f>SUM(D21:D24)</f>
        <v>29804422</v>
      </c>
      <c r="E20" s="3">
        <f>+COUNT(D21:D22)</f>
        <v>2</v>
      </c>
    </row>
    <row r="21" spans="1:4" ht="24" customHeight="1">
      <c r="A21" s="292" t="s">
        <v>575</v>
      </c>
      <c r="B21" s="102" t="s">
        <v>579</v>
      </c>
      <c r="C21" s="266" t="s">
        <v>521</v>
      </c>
      <c r="D21" s="180">
        <v>9804422</v>
      </c>
    </row>
    <row r="22" spans="1:4" ht="24" customHeight="1">
      <c r="A22" s="267" t="s">
        <v>576</v>
      </c>
      <c r="B22" s="102" t="s">
        <v>579</v>
      </c>
      <c r="C22" s="93" t="s">
        <v>506</v>
      </c>
      <c r="D22" s="180">
        <v>5000000</v>
      </c>
    </row>
    <row r="23" spans="1:4" ht="24" customHeight="1">
      <c r="A23" s="267" t="s">
        <v>577</v>
      </c>
      <c r="B23" s="266" t="s">
        <v>520</v>
      </c>
      <c r="C23" s="266" t="s">
        <v>522</v>
      </c>
      <c r="D23" s="180">
        <v>10000000</v>
      </c>
    </row>
    <row r="24" spans="1:4" ht="24" customHeight="1">
      <c r="A24" s="267" t="s">
        <v>574</v>
      </c>
      <c r="B24" s="266" t="s">
        <v>520</v>
      </c>
      <c r="C24" s="266" t="s">
        <v>573</v>
      </c>
      <c r="D24" s="180">
        <v>5000000</v>
      </c>
    </row>
    <row r="25" spans="1:5" ht="24" customHeight="1">
      <c r="A25" s="523" t="s">
        <v>1208</v>
      </c>
      <c r="B25" s="524"/>
      <c r="C25" s="525"/>
      <c r="D25" s="8">
        <f>SUM(D26:D34)</f>
        <v>3036000000</v>
      </c>
      <c r="E25" s="3">
        <f>+COUNT(D26:D34)</f>
        <v>9</v>
      </c>
    </row>
    <row r="26" spans="1:5" ht="24" customHeight="1">
      <c r="A26" s="267" t="s">
        <v>530</v>
      </c>
      <c r="B26" s="266" t="s">
        <v>1185</v>
      </c>
      <c r="C26" s="93" t="s">
        <v>51</v>
      </c>
      <c r="D26" s="180">
        <v>216000000</v>
      </c>
      <c r="E26" s="268"/>
    </row>
    <row r="27" spans="1:5" ht="24" customHeight="1">
      <c r="A27" s="267" t="s">
        <v>532</v>
      </c>
      <c r="B27" s="266" t="s">
        <v>1203</v>
      </c>
      <c r="C27" s="93" t="s">
        <v>518</v>
      </c>
      <c r="D27" s="180">
        <v>390000000</v>
      </c>
      <c r="E27" s="268"/>
    </row>
    <row r="28" spans="1:4" ht="24" customHeight="1">
      <c r="A28" s="267" t="s">
        <v>528</v>
      </c>
      <c r="B28" s="102" t="s">
        <v>508</v>
      </c>
      <c r="C28" s="269" t="s">
        <v>509</v>
      </c>
      <c r="D28" s="180">
        <v>390000000</v>
      </c>
    </row>
    <row r="29" spans="1:4" ht="24" customHeight="1">
      <c r="A29" s="267" t="s">
        <v>533</v>
      </c>
      <c r="B29" s="266" t="s">
        <v>512</v>
      </c>
      <c r="C29" s="93" t="s">
        <v>513</v>
      </c>
      <c r="D29" s="180">
        <v>180000000</v>
      </c>
    </row>
    <row r="30" spans="1:5" ht="24" customHeight="1">
      <c r="A30" s="267" t="s">
        <v>531</v>
      </c>
      <c r="B30" s="266" t="s">
        <v>514</v>
      </c>
      <c r="C30" s="93" t="s">
        <v>515</v>
      </c>
      <c r="D30" s="180">
        <v>390000000</v>
      </c>
      <c r="E30" s="268"/>
    </row>
    <row r="31" spans="1:4" ht="24" customHeight="1">
      <c r="A31" s="267" t="s">
        <v>536</v>
      </c>
      <c r="B31" s="266" t="s">
        <v>510</v>
      </c>
      <c r="C31" s="93" t="s">
        <v>511</v>
      </c>
      <c r="D31" s="180">
        <v>390000000</v>
      </c>
    </row>
    <row r="32" spans="1:5" ht="24" customHeight="1">
      <c r="A32" s="267" t="s">
        <v>529</v>
      </c>
      <c r="B32" s="266" t="s">
        <v>463</v>
      </c>
      <c r="C32" s="93" t="s">
        <v>464</v>
      </c>
      <c r="D32" s="180">
        <v>300000000</v>
      </c>
      <c r="E32" s="268"/>
    </row>
    <row r="33" spans="1:5" ht="24" customHeight="1">
      <c r="A33" s="267" t="s">
        <v>534</v>
      </c>
      <c r="B33" s="266" t="s">
        <v>1403</v>
      </c>
      <c r="C33" s="93" t="s">
        <v>519</v>
      </c>
      <c r="D33" s="180">
        <v>390000000</v>
      </c>
      <c r="E33" s="268"/>
    </row>
    <row r="34" spans="1:5" ht="24" customHeight="1">
      <c r="A34" s="267" t="s">
        <v>535</v>
      </c>
      <c r="B34" s="266" t="s">
        <v>516</v>
      </c>
      <c r="C34" s="93" t="s">
        <v>517</v>
      </c>
      <c r="D34" s="180">
        <v>390000000</v>
      </c>
      <c r="E34" s="268"/>
    </row>
    <row r="35" spans="1:5" ht="24" customHeight="1">
      <c r="A35" s="523" t="s">
        <v>1218</v>
      </c>
      <c r="B35" s="524"/>
      <c r="C35" s="525"/>
      <c r="D35" s="8">
        <f>SUM(D36:D37)</f>
        <v>238319835</v>
      </c>
      <c r="E35" s="3">
        <f>+COUNT(D36:D37)</f>
        <v>2</v>
      </c>
    </row>
    <row r="36" spans="1:4" ht="24" customHeight="1">
      <c r="A36" s="217" t="s">
        <v>596</v>
      </c>
      <c r="B36" s="1" t="s">
        <v>523</v>
      </c>
      <c r="C36" s="19" t="s">
        <v>526</v>
      </c>
      <c r="D36" s="12">
        <v>118319835</v>
      </c>
    </row>
    <row r="37" spans="1:5" ht="24" customHeight="1">
      <c r="A37" s="217" t="s">
        <v>578</v>
      </c>
      <c r="B37" s="1" t="s">
        <v>524</v>
      </c>
      <c r="C37" s="19" t="s">
        <v>525</v>
      </c>
      <c r="D37" s="12">
        <v>120000000</v>
      </c>
      <c r="E37" s="268"/>
    </row>
    <row r="38" spans="1:5" ht="24" customHeight="1">
      <c r="A38" s="523" t="s">
        <v>1230</v>
      </c>
      <c r="B38" s="524"/>
      <c r="C38" s="525"/>
      <c r="D38" s="9">
        <f>SUM(D39:D45)</f>
        <v>325000000</v>
      </c>
      <c r="E38" s="3">
        <f>+COUNT(D39:D45)</f>
        <v>7</v>
      </c>
    </row>
    <row r="39" spans="1:4" ht="24" customHeight="1">
      <c r="A39" s="233" t="s">
        <v>611</v>
      </c>
      <c r="B39" s="270" t="s">
        <v>636</v>
      </c>
      <c r="C39" s="270" t="s">
        <v>643</v>
      </c>
      <c r="D39" s="180">
        <v>50000000</v>
      </c>
    </row>
    <row r="40" spans="1:4" ht="24" customHeight="1">
      <c r="A40" s="233" t="s">
        <v>612</v>
      </c>
      <c r="B40" s="271" t="s">
        <v>637</v>
      </c>
      <c r="C40" s="271" t="s">
        <v>644</v>
      </c>
      <c r="D40" s="180">
        <v>50000000</v>
      </c>
    </row>
    <row r="41" spans="1:4" ht="24" customHeight="1">
      <c r="A41" s="233" t="s">
        <v>613</v>
      </c>
      <c r="B41" s="271" t="s">
        <v>638</v>
      </c>
      <c r="C41" s="266" t="s">
        <v>522</v>
      </c>
      <c r="D41" s="180">
        <v>50000000</v>
      </c>
    </row>
    <row r="42" spans="1:4" ht="24" customHeight="1">
      <c r="A42" s="233" t="s">
        <v>614</v>
      </c>
      <c r="B42" s="271" t="s">
        <v>639</v>
      </c>
      <c r="C42" s="271" t="s">
        <v>503</v>
      </c>
      <c r="D42" s="180">
        <v>50000000</v>
      </c>
    </row>
    <row r="43" spans="1:4" ht="24" customHeight="1">
      <c r="A43" s="233" t="s">
        <v>615</v>
      </c>
      <c r="B43" s="271" t="s">
        <v>640</v>
      </c>
      <c r="C43" s="271" t="s">
        <v>645</v>
      </c>
      <c r="D43" s="180">
        <v>50000000</v>
      </c>
    </row>
    <row r="44" spans="1:4" ht="24" customHeight="1">
      <c r="A44" s="233" t="s">
        <v>616</v>
      </c>
      <c r="B44" s="271" t="s">
        <v>641</v>
      </c>
      <c r="C44" s="271" t="s">
        <v>646</v>
      </c>
      <c r="D44" s="180">
        <v>50000000</v>
      </c>
    </row>
    <row r="45" spans="1:4" ht="24" customHeight="1">
      <c r="A45" s="233" t="s">
        <v>617</v>
      </c>
      <c r="B45" s="272" t="s">
        <v>642</v>
      </c>
      <c r="C45" s="272" t="s">
        <v>1306</v>
      </c>
      <c r="D45" s="180">
        <v>25000000</v>
      </c>
    </row>
    <row r="46" spans="1:5" ht="24" customHeight="1">
      <c r="A46" s="523" t="s">
        <v>1247</v>
      </c>
      <c r="B46" s="524"/>
      <c r="C46" s="525"/>
      <c r="D46" s="9">
        <f>SUM(D47:D51)</f>
        <v>250000000</v>
      </c>
      <c r="E46" s="3">
        <f>+COUNT(D47:D51)</f>
        <v>5</v>
      </c>
    </row>
    <row r="47" spans="1:4" ht="24" customHeight="1">
      <c r="A47" s="49" t="s">
        <v>602</v>
      </c>
      <c r="B47" s="197" t="s">
        <v>631</v>
      </c>
      <c r="C47" s="99" t="s">
        <v>607</v>
      </c>
      <c r="D47" s="180">
        <v>50000000</v>
      </c>
    </row>
    <row r="48" spans="1:4" ht="24" customHeight="1">
      <c r="A48" s="39" t="s">
        <v>603</v>
      </c>
      <c r="B48" s="200" t="s">
        <v>632</v>
      </c>
      <c r="C48" s="102" t="s">
        <v>608</v>
      </c>
      <c r="D48" s="180">
        <v>50000000</v>
      </c>
    </row>
    <row r="49" spans="1:4" ht="24" customHeight="1">
      <c r="A49" s="39" t="s">
        <v>604</v>
      </c>
      <c r="B49" s="200" t="s">
        <v>633</v>
      </c>
      <c r="C49" s="102" t="s">
        <v>1307</v>
      </c>
      <c r="D49" s="180">
        <v>50000000</v>
      </c>
    </row>
    <row r="50" spans="1:4" ht="24" customHeight="1">
      <c r="A50" s="39" t="s">
        <v>605</v>
      </c>
      <c r="B50" s="200" t="s">
        <v>634</v>
      </c>
      <c r="C50" s="102" t="s">
        <v>609</v>
      </c>
      <c r="D50" s="180">
        <v>50000000</v>
      </c>
    </row>
    <row r="51" spans="1:4" ht="24" customHeight="1" thickBot="1">
      <c r="A51" s="39" t="s">
        <v>606</v>
      </c>
      <c r="B51" s="273" t="s">
        <v>635</v>
      </c>
      <c r="C51" s="102" t="s">
        <v>610</v>
      </c>
      <c r="D51" s="180">
        <v>50000000</v>
      </c>
    </row>
    <row r="52" spans="1:5" ht="24" customHeight="1" thickBot="1">
      <c r="A52" s="559" t="s">
        <v>1757</v>
      </c>
      <c r="B52" s="560"/>
      <c r="C52" s="561"/>
      <c r="D52" s="204">
        <f>D4+D20+D25+D35+D38+D46</f>
        <v>4059124257</v>
      </c>
      <c r="E52" s="4">
        <f>+E46+E38+E35+E25+E20+E4</f>
        <v>40</v>
      </c>
    </row>
    <row r="53" spans="1:4" ht="24" customHeight="1" thickBot="1">
      <c r="A53" s="179"/>
      <c r="B53" s="28"/>
      <c r="C53" s="28"/>
      <c r="D53" s="180"/>
    </row>
    <row r="54" spans="1:4" s="2" customFormat="1" ht="24" customHeight="1" thickBot="1">
      <c r="A54" s="567" t="s">
        <v>1166</v>
      </c>
      <c r="B54" s="568"/>
      <c r="C54" s="569"/>
      <c r="D54" s="570" t="s">
        <v>1167</v>
      </c>
    </row>
    <row r="55" spans="1:4" s="2" customFormat="1" ht="24" customHeight="1" thickBot="1">
      <c r="A55" s="88" t="s">
        <v>1168</v>
      </c>
      <c r="B55" s="168" t="s">
        <v>1169</v>
      </c>
      <c r="C55" s="90" t="s">
        <v>1170</v>
      </c>
      <c r="D55" s="607"/>
    </row>
    <row r="56" spans="1:5" ht="24" customHeight="1">
      <c r="A56" s="545" t="s">
        <v>1248</v>
      </c>
      <c r="B56" s="546"/>
      <c r="C56" s="609"/>
      <c r="D56" s="293">
        <f>SUM(D57:D68)</f>
        <v>718480682</v>
      </c>
      <c r="E56" s="3">
        <f>+COUNT(D57:D68)</f>
        <v>12</v>
      </c>
    </row>
    <row r="57" spans="1:4" ht="24" customHeight="1">
      <c r="A57" s="241" t="s">
        <v>353</v>
      </c>
      <c r="B57" s="274" t="s">
        <v>354</v>
      </c>
      <c r="C57" s="275" t="s">
        <v>448</v>
      </c>
      <c r="D57" s="31">
        <v>90000000</v>
      </c>
    </row>
    <row r="58" spans="1:4" ht="24" customHeight="1">
      <c r="A58" s="237" t="s">
        <v>393</v>
      </c>
      <c r="B58" s="276" t="s">
        <v>394</v>
      </c>
      <c r="C58" s="277" t="s">
        <v>395</v>
      </c>
      <c r="D58" s="12">
        <f>30000000+40537200</f>
        <v>70537200</v>
      </c>
    </row>
    <row r="59" spans="1:4" ht="24" customHeight="1">
      <c r="A59" s="244" t="s">
        <v>402</v>
      </c>
      <c r="B59" s="276" t="s">
        <v>45</v>
      </c>
      <c r="C59" s="277" t="s">
        <v>399</v>
      </c>
      <c r="D59" s="12">
        <v>90000000</v>
      </c>
    </row>
    <row r="60" spans="1:4" ht="24" customHeight="1">
      <c r="A60" s="244" t="s">
        <v>430</v>
      </c>
      <c r="B60" s="276" t="s">
        <v>429</v>
      </c>
      <c r="C60" s="277" t="s">
        <v>428</v>
      </c>
      <c r="D60" s="12">
        <v>30000000</v>
      </c>
    </row>
    <row r="61" spans="1:5" ht="24" customHeight="1">
      <c r="A61" s="244" t="s">
        <v>435</v>
      </c>
      <c r="B61" s="276" t="s">
        <v>436</v>
      </c>
      <c r="C61" s="277" t="s">
        <v>437</v>
      </c>
      <c r="D61" s="12">
        <v>83379000</v>
      </c>
      <c r="E61" s="212"/>
    </row>
    <row r="62" spans="1:5" ht="24" customHeight="1">
      <c r="A62" s="244" t="s">
        <v>438</v>
      </c>
      <c r="B62" s="276" t="s">
        <v>439</v>
      </c>
      <c r="C62" s="277" t="s">
        <v>440</v>
      </c>
      <c r="D62" s="12">
        <v>72020400</v>
      </c>
      <c r="E62" s="86"/>
    </row>
    <row r="63" spans="1:5" ht="24" customHeight="1">
      <c r="A63" s="244" t="s">
        <v>442</v>
      </c>
      <c r="B63" s="276" t="s">
        <v>443</v>
      </c>
      <c r="C63" s="277" t="s">
        <v>206</v>
      </c>
      <c r="D63" s="12">
        <v>59950200</v>
      </c>
      <c r="E63" s="212"/>
    </row>
    <row r="64" spans="1:5" ht="24" customHeight="1">
      <c r="A64" s="244" t="s">
        <v>441</v>
      </c>
      <c r="B64" s="276" t="s">
        <v>415</v>
      </c>
      <c r="C64" s="277" t="s">
        <v>1221</v>
      </c>
      <c r="D64" s="12">
        <v>33878400</v>
      </c>
      <c r="E64" s="87"/>
    </row>
    <row r="65" spans="1:5" ht="24" customHeight="1">
      <c r="A65" s="244" t="s">
        <v>449</v>
      </c>
      <c r="B65" s="276" t="s">
        <v>450</v>
      </c>
      <c r="C65" s="277" t="s">
        <v>1432</v>
      </c>
      <c r="D65" s="12">
        <v>30000000</v>
      </c>
      <c r="E65" s="212"/>
    </row>
    <row r="66" spans="1:5" ht="24" customHeight="1">
      <c r="A66" s="244" t="s">
        <v>618</v>
      </c>
      <c r="B66" s="276" t="s">
        <v>619</v>
      </c>
      <c r="C66" s="227" t="s">
        <v>62</v>
      </c>
      <c r="D66" s="12">
        <v>22493282</v>
      </c>
      <c r="E66" s="87"/>
    </row>
    <row r="67" spans="1:5" ht="24" customHeight="1">
      <c r="A67" s="244" t="s">
        <v>647</v>
      </c>
      <c r="B67" s="276" t="s">
        <v>1407</v>
      </c>
      <c r="C67" s="227" t="s">
        <v>648</v>
      </c>
      <c r="D67" s="12">
        <v>46222200</v>
      </c>
      <c r="E67" s="87"/>
    </row>
    <row r="68" spans="1:5" ht="24" customHeight="1">
      <c r="A68" s="245" t="s">
        <v>649</v>
      </c>
      <c r="B68" s="278" t="s">
        <v>650</v>
      </c>
      <c r="C68" s="231" t="s">
        <v>236</v>
      </c>
      <c r="D68" s="12">
        <v>90000000</v>
      </c>
      <c r="E68" s="87"/>
    </row>
    <row r="69" spans="1:5" ht="24" customHeight="1">
      <c r="A69" s="541" t="s">
        <v>1254</v>
      </c>
      <c r="B69" s="542"/>
      <c r="C69" s="578"/>
      <c r="D69" s="205">
        <f>+D89+D70+D72+D83</f>
        <v>81686691</v>
      </c>
      <c r="E69" s="3">
        <f>+E70+E72+E83+E89</f>
        <v>17</v>
      </c>
    </row>
    <row r="70" spans="1:5" ht="24" customHeight="1">
      <c r="A70" s="33" t="s">
        <v>568</v>
      </c>
      <c r="B70" s="181"/>
      <c r="C70" s="182"/>
      <c r="D70" s="183">
        <f>+D71</f>
        <v>9314148</v>
      </c>
      <c r="E70" s="3">
        <f>+COUNT(D71)</f>
        <v>1</v>
      </c>
    </row>
    <row r="71" spans="1:4" ht="24" customHeight="1">
      <c r="A71" s="217" t="s">
        <v>566</v>
      </c>
      <c r="B71" s="170" t="s">
        <v>567</v>
      </c>
      <c r="C71" s="11" t="s">
        <v>399</v>
      </c>
      <c r="D71" s="12">
        <v>9314148</v>
      </c>
    </row>
    <row r="72" spans="1:5" ht="24" customHeight="1">
      <c r="A72" s="33" t="s">
        <v>1255</v>
      </c>
      <c r="B72" s="181"/>
      <c r="C72" s="182"/>
      <c r="D72" s="183">
        <f>SUM(D73:D82)</f>
        <v>48608821</v>
      </c>
      <c r="E72" s="3">
        <f>+COUNT(D73:D82)</f>
        <v>10</v>
      </c>
    </row>
    <row r="73" spans="1:4" ht="24" customHeight="1">
      <c r="A73" s="235" t="s">
        <v>362</v>
      </c>
      <c r="B73" s="171" t="s">
        <v>363</v>
      </c>
      <c r="C73" s="18" t="s">
        <v>364</v>
      </c>
      <c r="D73" s="31">
        <v>5000000</v>
      </c>
    </row>
    <row r="74" spans="1:4" ht="24" customHeight="1">
      <c r="A74" s="217" t="s">
        <v>365</v>
      </c>
      <c r="B74" s="170" t="s">
        <v>363</v>
      </c>
      <c r="C74" s="11" t="s">
        <v>364</v>
      </c>
      <c r="D74" s="12">
        <v>5000000</v>
      </c>
    </row>
    <row r="75" spans="1:4" ht="24" customHeight="1">
      <c r="A75" s="217" t="s">
        <v>401</v>
      </c>
      <c r="B75" s="170" t="s">
        <v>354</v>
      </c>
      <c r="C75" s="11" t="s">
        <v>403</v>
      </c>
      <c r="D75" s="12">
        <v>5000000</v>
      </c>
    </row>
    <row r="76" spans="1:4" ht="24" customHeight="1">
      <c r="A76" s="217" t="s">
        <v>158</v>
      </c>
      <c r="B76" s="170" t="s">
        <v>458</v>
      </c>
      <c r="C76" s="11" t="s">
        <v>206</v>
      </c>
      <c r="D76" s="12">
        <v>5000000</v>
      </c>
    </row>
    <row r="77" spans="1:4" ht="24" customHeight="1">
      <c r="A77" s="217" t="s">
        <v>453</v>
      </c>
      <c r="B77" s="170" t="s">
        <v>439</v>
      </c>
      <c r="C77" s="11" t="s">
        <v>440</v>
      </c>
      <c r="D77" s="12">
        <v>5000000</v>
      </c>
    </row>
    <row r="78" spans="1:4" ht="24" customHeight="1">
      <c r="A78" s="217" t="s">
        <v>465</v>
      </c>
      <c r="B78" s="170" t="s">
        <v>415</v>
      </c>
      <c r="C78" s="11" t="s">
        <v>1221</v>
      </c>
      <c r="D78" s="12">
        <v>5000000</v>
      </c>
    </row>
    <row r="79" spans="1:4" ht="24" customHeight="1">
      <c r="A79" s="217" t="s">
        <v>545</v>
      </c>
      <c r="B79" s="170" t="s">
        <v>546</v>
      </c>
      <c r="C79" s="11" t="s">
        <v>547</v>
      </c>
      <c r="D79" s="12">
        <v>4530255</v>
      </c>
    </row>
    <row r="80" spans="1:4" ht="24" customHeight="1">
      <c r="A80" s="217" t="s">
        <v>585</v>
      </c>
      <c r="B80" s="170" t="s">
        <v>586</v>
      </c>
      <c r="C80" s="11" t="s">
        <v>587</v>
      </c>
      <c r="D80" s="12">
        <v>5000000</v>
      </c>
    </row>
    <row r="81" spans="1:4" ht="24" customHeight="1">
      <c r="A81" s="217" t="s">
        <v>629</v>
      </c>
      <c r="B81" s="170" t="s">
        <v>415</v>
      </c>
      <c r="C81" s="11" t="s">
        <v>1221</v>
      </c>
      <c r="D81" s="12">
        <v>4078566</v>
      </c>
    </row>
    <row r="82" spans="1:4" ht="24" customHeight="1">
      <c r="A82" s="217" t="s">
        <v>630</v>
      </c>
      <c r="B82" s="170" t="s">
        <v>45</v>
      </c>
      <c r="C82" s="11" t="s">
        <v>399</v>
      </c>
      <c r="D82" s="12">
        <v>5000000</v>
      </c>
    </row>
    <row r="83" spans="1:5" ht="24" customHeight="1">
      <c r="A83" s="279" t="s">
        <v>1263</v>
      </c>
      <c r="B83" s="280"/>
      <c r="C83" s="281"/>
      <c r="D83" s="282">
        <f>SUM(D84:D88)</f>
        <v>15000000</v>
      </c>
      <c r="E83" s="3">
        <f>+COUNT(D84:D88)</f>
        <v>5</v>
      </c>
    </row>
    <row r="84" spans="1:4" ht="24" customHeight="1">
      <c r="A84" s="283" t="s">
        <v>374</v>
      </c>
      <c r="B84" s="242" t="s">
        <v>1488</v>
      </c>
      <c r="C84" s="274" t="s">
        <v>367</v>
      </c>
      <c r="D84" s="243">
        <v>3000000</v>
      </c>
    </row>
    <row r="85" spans="1:4" ht="24" customHeight="1">
      <c r="A85" s="284" t="s">
        <v>422</v>
      </c>
      <c r="B85" s="238" t="s">
        <v>420</v>
      </c>
      <c r="C85" s="276" t="s">
        <v>1484</v>
      </c>
      <c r="D85" s="228">
        <v>3000000</v>
      </c>
    </row>
    <row r="86" spans="1:4" ht="24" customHeight="1">
      <c r="A86" s="284" t="s">
        <v>424</v>
      </c>
      <c r="B86" s="238" t="s">
        <v>420</v>
      </c>
      <c r="C86" s="276" t="s">
        <v>1484</v>
      </c>
      <c r="D86" s="228">
        <v>3000000</v>
      </c>
    </row>
    <row r="87" spans="1:4" ht="24" customHeight="1">
      <c r="A87" s="284" t="s">
        <v>455</v>
      </c>
      <c r="B87" s="238" t="s">
        <v>1488</v>
      </c>
      <c r="C87" s="276" t="s">
        <v>367</v>
      </c>
      <c r="D87" s="228">
        <v>3000000</v>
      </c>
    </row>
    <row r="88" spans="1:4" ht="24" customHeight="1">
      <c r="A88" s="284" t="s">
        <v>570</v>
      </c>
      <c r="B88" s="238" t="s">
        <v>571</v>
      </c>
      <c r="C88" s="276" t="s">
        <v>572</v>
      </c>
      <c r="D88" s="228">
        <v>3000000</v>
      </c>
    </row>
    <row r="89" spans="1:5" s="210" customFormat="1" ht="24" customHeight="1">
      <c r="A89" s="247" t="s">
        <v>1872</v>
      </c>
      <c r="B89" s="248"/>
      <c r="C89" s="248"/>
      <c r="D89" s="249">
        <f>+D90</f>
        <v>8763722</v>
      </c>
      <c r="E89" s="3">
        <f>+COUNT(D90)</f>
        <v>1</v>
      </c>
    </row>
    <row r="90" spans="1:4" ht="24" customHeight="1">
      <c r="A90" s="235" t="s">
        <v>431</v>
      </c>
      <c r="B90" s="171" t="s">
        <v>432</v>
      </c>
      <c r="C90" s="18" t="s">
        <v>433</v>
      </c>
      <c r="D90" s="31">
        <v>8763722</v>
      </c>
    </row>
    <row r="91" spans="1:5" ht="24" customHeight="1">
      <c r="A91" s="541" t="s">
        <v>1267</v>
      </c>
      <c r="B91" s="542"/>
      <c r="C91" s="578"/>
      <c r="D91" s="205">
        <f>SUM(D92:D109)</f>
        <v>52736791</v>
      </c>
      <c r="E91" s="3">
        <f>+COUNT(D92:D109)</f>
        <v>18</v>
      </c>
    </row>
    <row r="92" spans="1:4" ht="24" customHeight="1">
      <c r="A92" s="241" t="s">
        <v>369</v>
      </c>
      <c r="B92" s="274" t="s">
        <v>370</v>
      </c>
      <c r="C92" s="275" t="s">
        <v>371</v>
      </c>
      <c r="D92" s="31">
        <v>3000000</v>
      </c>
    </row>
    <row r="93" spans="1:4" ht="24" customHeight="1">
      <c r="A93" s="237" t="s">
        <v>366</v>
      </c>
      <c r="B93" s="276" t="s">
        <v>372</v>
      </c>
      <c r="C93" s="285" t="s">
        <v>371</v>
      </c>
      <c r="D93" s="12">
        <v>3000000</v>
      </c>
    </row>
    <row r="94" spans="1:4" ht="24" customHeight="1">
      <c r="A94" s="237" t="s">
        <v>373</v>
      </c>
      <c r="B94" s="276" t="s">
        <v>370</v>
      </c>
      <c r="C94" s="277" t="s">
        <v>371</v>
      </c>
      <c r="D94" s="12">
        <v>3000000</v>
      </c>
    </row>
    <row r="95" spans="1:4" ht="24" customHeight="1">
      <c r="A95" s="237" t="s">
        <v>375</v>
      </c>
      <c r="B95" s="276" t="s">
        <v>376</v>
      </c>
      <c r="C95" s="277" t="s">
        <v>377</v>
      </c>
      <c r="D95" s="12">
        <v>3000000</v>
      </c>
    </row>
    <row r="96" spans="1:4" ht="24" customHeight="1">
      <c r="A96" s="237" t="s">
        <v>398</v>
      </c>
      <c r="B96" s="276" t="s">
        <v>400</v>
      </c>
      <c r="C96" s="277" t="s">
        <v>399</v>
      </c>
      <c r="D96" s="12">
        <v>2576276</v>
      </c>
    </row>
    <row r="97" spans="1:4" ht="24" customHeight="1">
      <c r="A97" s="284" t="s">
        <v>451</v>
      </c>
      <c r="B97" s="238" t="s">
        <v>1188</v>
      </c>
      <c r="C97" s="238" t="s">
        <v>452</v>
      </c>
      <c r="D97" s="12">
        <v>3000000</v>
      </c>
    </row>
    <row r="98" spans="1:4" ht="24" customHeight="1">
      <c r="A98" s="284" t="s">
        <v>600</v>
      </c>
      <c r="B98" s="238" t="s">
        <v>601</v>
      </c>
      <c r="C98" s="238" t="s">
        <v>1425</v>
      </c>
      <c r="D98" s="12">
        <v>3000000</v>
      </c>
    </row>
    <row r="99" spans="1:4" ht="24" customHeight="1">
      <c r="A99" s="284" t="s">
        <v>462</v>
      </c>
      <c r="B99" s="238" t="s">
        <v>463</v>
      </c>
      <c r="C99" s="238" t="s">
        <v>464</v>
      </c>
      <c r="D99" s="12">
        <v>3000000</v>
      </c>
    </row>
    <row r="100" spans="1:4" ht="24" customHeight="1">
      <c r="A100" s="284" t="s">
        <v>459</v>
      </c>
      <c r="B100" s="238" t="s">
        <v>460</v>
      </c>
      <c r="C100" s="238" t="s">
        <v>461</v>
      </c>
      <c r="D100" s="12">
        <v>3000000</v>
      </c>
    </row>
    <row r="101" spans="1:4" ht="24" customHeight="1">
      <c r="A101" s="284" t="s">
        <v>580</v>
      </c>
      <c r="B101" s="238" t="s">
        <v>376</v>
      </c>
      <c r="C101" s="238" t="s">
        <v>377</v>
      </c>
      <c r="D101" s="12">
        <v>3000000</v>
      </c>
    </row>
    <row r="102" spans="1:4" ht="24" customHeight="1">
      <c r="A102" s="284" t="s">
        <v>548</v>
      </c>
      <c r="B102" s="238" t="s">
        <v>549</v>
      </c>
      <c r="C102" s="238" t="s">
        <v>550</v>
      </c>
      <c r="D102" s="12">
        <v>3000000</v>
      </c>
    </row>
    <row r="103" spans="1:4" ht="24" customHeight="1">
      <c r="A103" s="284" t="s">
        <v>565</v>
      </c>
      <c r="B103" s="238" t="s">
        <v>1384</v>
      </c>
      <c r="C103" s="93" t="s">
        <v>511</v>
      </c>
      <c r="D103" s="12">
        <v>3000000</v>
      </c>
    </row>
    <row r="104" spans="1:4" ht="24" customHeight="1">
      <c r="A104" s="284" t="s">
        <v>563</v>
      </c>
      <c r="B104" s="238" t="s">
        <v>564</v>
      </c>
      <c r="C104" s="238" t="s">
        <v>654</v>
      </c>
      <c r="D104" s="12">
        <v>3000000</v>
      </c>
    </row>
    <row r="105" spans="1:4" ht="24" customHeight="1">
      <c r="A105" s="284" t="s">
        <v>588</v>
      </c>
      <c r="B105" s="238" t="s">
        <v>589</v>
      </c>
      <c r="C105" s="238" t="s">
        <v>590</v>
      </c>
      <c r="D105" s="12">
        <v>3000000</v>
      </c>
    </row>
    <row r="106" spans="1:4" ht="24" customHeight="1">
      <c r="A106" s="284" t="s">
        <v>591</v>
      </c>
      <c r="B106" s="238" t="s">
        <v>593</v>
      </c>
      <c r="C106" s="238" t="s">
        <v>594</v>
      </c>
      <c r="D106" s="12">
        <v>2315804</v>
      </c>
    </row>
    <row r="107" spans="1:4" ht="24" customHeight="1">
      <c r="A107" s="284" t="s">
        <v>592</v>
      </c>
      <c r="B107" s="286" t="s">
        <v>626</v>
      </c>
      <c r="C107" s="238" t="s">
        <v>595</v>
      </c>
      <c r="D107" s="12">
        <v>2844711</v>
      </c>
    </row>
    <row r="108" spans="1:4" ht="24" customHeight="1">
      <c r="A108" s="284" t="s">
        <v>597</v>
      </c>
      <c r="B108" s="238" t="s">
        <v>598</v>
      </c>
      <c r="C108" s="238" t="s">
        <v>599</v>
      </c>
      <c r="D108" s="12">
        <v>3000000</v>
      </c>
    </row>
    <row r="109" spans="1:4" ht="24" customHeight="1">
      <c r="A109" s="284" t="s">
        <v>627</v>
      </c>
      <c r="B109" s="238" t="s">
        <v>498</v>
      </c>
      <c r="C109" s="238" t="s">
        <v>628</v>
      </c>
      <c r="D109" s="12">
        <v>3000000</v>
      </c>
    </row>
    <row r="110" spans="1:5" ht="24" customHeight="1">
      <c r="A110" s="541" t="s">
        <v>414</v>
      </c>
      <c r="B110" s="542"/>
      <c r="C110" s="578"/>
      <c r="D110" s="205">
        <f>SUM(D111:D119)</f>
        <v>14361619</v>
      </c>
      <c r="E110" s="3">
        <f>+COUNT(D111:D119)</f>
        <v>9</v>
      </c>
    </row>
    <row r="111" spans="1:4" ht="24" customHeight="1">
      <c r="A111" s="241" t="s">
        <v>408</v>
      </c>
      <c r="B111" s="274" t="s">
        <v>412</v>
      </c>
      <c r="C111" s="275" t="s">
        <v>410</v>
      </c>
      <c r="D111" s="31">
        <v>1023270</v>
      </c>
    </row>
    <row r="112" spans="1:4" ht="24" customHeight="1">
      <c r="A112" s="237" t="s">
        <v>409</v>
      </c>
      <c r="B112" s="276" t="s">
        <v>413</v>
      </c>
      <c r="C112" s="285" t="s">
        <v>411</v>
      </c>
      <c r="D112" s="12">
        <v>1484133</v>
      </c>
    </row>
    <row r="113" spans="1:4" ht="24" customHeight="1">
      <c r="A113" s="237" t="s">
        <v>421</v>
      </c>
      <c r="B113" s="276" t="s">
        <v>22</v>
      </c>
      <c r="C113" s="285" t="s">
        <v>417</v>
      </c>
      <c r="D113" s="12">
        <v>2000000</v>
      </c>
    </row>
    <row r="114" spans="1:4" ht="24" customHeight="1">
      <c r="A114" s="237" t="s">
        <v>427</v>
      </c>
      <c r="B114" s="276" t="s">
        <v>418</v>
      </c>
      <c r="C114" s="285" t="s">
        <v>419</v>
      </c>
      <c r="D114" s="12">
        <v>1758585</v>
      </c>
    </row>
    <row r="115" spans="1:4" ht="24" customHeight="1">
      <c r="A115" s="237" t="s">
        <v>426</v>
      </c>
      <c r="B115" s="276" t="s">
        <v>45</v>
      </c>
      <c r="C115" s="285" t="s">
        <v>399</v>
      </c>
      <c r="D115" s="12">
        <v>1401370</v>
      </c>
    </row>
    <row r="116" spans="1:4" ht="24" customHeight="1">
      <c r="A116" s="237" t="s">
        <v>423</v>
      </c>
      <c r="B116" s="276" t="s">
        <v>415</v>
      </c>
      <c r="C116" s="277" t="s">
        <v>1221</v>
      </c>
      <c r="D116" s="12">
        <v>2000000</v>
      </c>
    </row>
    <row r="117" spans="1:4" ht="24" customHeight="1">
      <c r="A117" s="237" t="s">
        <v>425</v>
      </c>
      <c r="B117" s="276" t="s">
        <v>1407</v>
      </c>
      <c r="C117" s="285" t="s">
        <v>416</v>
      </c>
      <c r="D117" s="12">
        <v>1793400</v>
      </c>
    </row>
    <row r="118" spans="1:4" ht="24" customHeight="1">
      <c r="A118" s="237" t="s">
        <v>456</v>
      </c>
      <c r="B118" s="276" t="s">
        <v>66</v>
      </c>
      <c r="C118" s="277" t="s">
        <v>457</v>
      </c>
      <c r="D118" s="12">
        <v>1850704</v>
      </c>
    </row>
    <row r="119" spans="1:4" ht="24" customHeight="1">
      <c r="A119" s="237" t="s">
        <v>454</v>
      </c>
      <c r="B119" s="276" t="s">
        <v>412</v>
      </c>
      <c r="C119" s="277" t="s">
        <v>410</v>
      </c>
      <c r="D119" s="12">
        <v>1050157</v>
      </c>
    </row>
    <row r="120" spans="1:5" ht="24" customHeight="1">
      <c r="A120" s="542" t="s">
        <v>1740</v>
      </c>
      <c r="B120" s="542"/>
      <c r="C120" s="578"/>
      <c r="D120" s="205">
        <f>SUM(D121:D141)</f>
        <v>45898602</v>
      </c>
      <c r="E120" s="3">
        <f>+COUNT(D121:D141)</f>
        <v>21</v>
      </c>
    </row>
    <row r="121" spans="1:4" ht="24" customHeight="1">
      <c r="A121" s="287" t="s">
        <v>527</v>
      </c>
      <c r="B121" s="18" t="s">
        <v>368</v>
      </c>
      <c r="C121" s="18" t="s">
        <v>367</v>
      </c>
      <c r="D121" s="31">
        <v>3000000</v>
      </c>
    </row>
    <row r="122" spans="1:4" ht="24" customHeight="1">
      <c r="A122" s="288" t="s">
        <v>390</v>
      </c>
      <c r="B122" s="11" t="s">
        <v>382</v>
      </c>
      <c r="C122" s="277" t="s">
        <v>385</v>
      </c>
      <c r="D122" s="12">
        <v>1746160</v>
      </c>
    </row>
    <row r="123" spans="1:4" ht="24" customHeight="1">
      <c r="A123" s="289" t="s">
        <v>378</v>
      </c>
      <c r="B123" s="11" t="s">
        <v>368</v>
      </c>
      <c r="C123" s="11" t="s">
        <v>379</v>
      </c>
      <c r="D123" s="12">
        <v>1466246</v>
      </c>
    </row>
    <row r="124" spans="1:4" ht="24" customHeight="1">
      <c r="A124" s="289" t="s">
        <v>380</v>
      </c>
      <c r="B124" s="11" t="s">
        <v>382</v>
      </c>
      <c r="C124" s="11" t="s">
        <v>381</v>
      </c>
      <c r="D124" s="12">
        <v>1314700</v>
      </c>
    </row>
    <row r="125" spans="1:4" ht="24" customHeight="1">
      <c r="A125" s="288" t="s">
        <v>383</v>
      </c>
      <c r="B125" s="11" t="s">
        <v>382</v>
      </c>
      <c r="C125" s="277" t="s">
        <v>384</v>
      </c>
      <c r="D125" s="12">
        <v>1628713</v>
      </c>
    </row>
    <row r="126" spans="1:4" ht="24" customHeight="1">
      <c r="A126" s="288" t="s">
        <v>391</v>
      </c>
      <c r="B126" s="11" t="s">
        <v>382</v>
      </c>
      <c r="C126" s="277" t="s">
        <v>386</v>
      </c>
      <c r="D126" s="12">
        <v>1330149</v>
      </c>
    </row>
    <row r="127" spans="1:4" ht="24" customHeight="1">
      <c r="A127" s="288" t="s">
        <v>392</v>
      </c>
      <c r="B127" s="11" t="s">
        <v>382</v>
      </c>
      <c r="C127" s="277" t="s">
        <v>387</v>
      </c>
      <c r="D127" s="12">
        <v>1330149</v>
      </c>
    </row>
    <row r="128" spans="1:4" ht="24" customHeight="1">
      <c r="A128" s="288" t="s">
        <v>396</v>
      </c>
      <c r="B128" s="11" t="s">
        <v>382</v>
      </c>
      <c r="C128" s="277" t="s">
        <v>388</v>
      </c>
      <c r="D128" s="12">
        <v>1746160</v>
      </c>
    </row>
    <row r="129" spans="1:4" ht="24" customHeight="1">
      <c r="A129" s="288" t="s">
        <v>397</v>
      </c>
      <c r="B129" s="11" t="s">
        <v>382</v>
      </c>
      <c r="C129" s="277" t="s">
        <v>389</v>
      </c>
      <c r="D129" s="12">
        <v>2003222</v>
      </c>
    </row>
    <row r="130" spans="1:4" ht="24" customHeight="1">
      <c r="A130" s="288" t="s">
        <v>406</v>
      </c>
      <c r="B130" s="11" t="s">
        <v>404</v>
      </c>
      <c r="C130" s="277" t="s">
        <v>405</v>
      </c>
      <c r="D130" s="12">
        <v>1901711</v>
      </c>
    </row>
    <row r="131" spans="1:4" ht="24" customHeight="1">
      <c r="A131" s="288" t="s">
        <v>407</v>
      </c>
      <c r="B131" s="11" t="s">
        <v>404</v>
      </c>
      <c r="C131" s="277" t="s">
        <v>53</v>
      </c>
      <c r="D131" s="12">
        <v>2178000</v>
      </c>
    </row>
    <row r="132" spans="1:4" ht="24" customHeight="1">
      <c r="A132" s="288" t="s">
        <v>561</v>
      </c>
      <c r="B132" s="11" t="s">
        <v>552</v>
      </c>
      <c r="C132" s="277" t="s">
        <v>560</v>
      </c>
      <c r="D132" s="12">
        <v>3000000</v>
      </c>
    </row>
    <row r="133" spans="1:4" ht="24" customHeight="1">
      <c r="A133" s="288" t="s">
        <v>562</v>
      </c>
      <c r="B133" s="11" t="s">
        <v>552</v>
      </c>
      <c r="C133" s="277" t="s">
        <v>559</v>
      </c>
      <c r="D133" s="12">
        <v>3000000</v>
      </c>
    </row>
    <row r="134" spans="1:4" ht="24" customHeight="1">
      <c r="A134" s="288" t="s">
        <v>557</v>
      </c>
      <c r="B134" s="11" t="s">
        <v>552</v>
      </c>
      <c r="C134" s="277" t="s">
        <v>558</v>
      </c>
      <c r="D134" s="12">
        <v>2790512</v>
      </c>
    </row>
    <row r="135" spans="1:4" ht="24" customHeight="1">
      <c r="A135" s="288" t="s">
        <v>554</v>
      </c>
      <c r="B135" s="11" t="s">
        <v>552</v>
      </c>
      <c r="C135" s="277" t="s">
        <v>387</v>
      </c>
      <c r="D135" s="12">
        <v>3000000</v>
      </c>
    </row>
    <row r="136" spans="1:4" ht="24" customHeight="1">
      <c r="A136" s="288" t="s">
        <v>555</v>
      </c>
      <c r="B136" s="11" t="s">
        <v>552</v>
      </c>
      <c r="C136" s="277" t="s">
        <v>556</v>
      </c>
      <c r="D136" s="12">
        <v>2062391</v>
      </c>
    </row>
    <row r="137" spans="1:4" ht="24" customHeight="1">
      <c r="A137" s="288" t="s">
        <v>551</v>
      </c>
      <c r="B137" s="11" t="s">
        <v>552</v>
      </c>
      <c r="C137" s="277" t="s">
        <v>553</v>
      </c>
      <c r="D137" s="12">
        <v>3000000</v>
      </c>
    </row>
    <row r="138" spans="1:4" ht="24" customHeight="1">
      <c r="A138" s="288" t="s">
        <v>582</v>
      </c>
      <c r="B138" s="11" t="s">
        <v>584</v>
      </c>
      <c r="C138" s="277" t="s">
        <v>583</v>
      </c>
      <c r="D138" s="12">
        <v>1953747</v>
      </c>
    </row>
    <row r="139" spans="1:4" ht="24" customHeight="1">
      <c r="A139" s="288" t="s">
        <v>651</v>
      </c>
      <c r="B139" s="11" t="s">
        <v>620</v>
      </c>
      <c r="C139" s="277" t="s">
        <v>621</v>
      </c>
      <c r="D139" s="12">
        <v>2933877</v>
      </c>
    </row>
    <row r="140" spans="1:4" ht="24" customHeight="1">
      <c r="A140" s="288" t="s">
        <v>653</v>
      </c>
      <c r="B140" s="11" t="s">
        <v>624</v>
      </c>
      <c r="C140" s="277" t="s">
        <v>625</v>
      </c>
      <c r="D140" s="12">
        <v>2102741</v>
      </c>
    </row>
    <row r="141" spans="1:4" ht="24" customHeight="1" thickBot="1">
      <c r="A141" s="288" t="s">
        <v>652</v>
      </c>
      <c r="B141" s="11" t="s">
        <v>622</v>
      </c>
      <c r="C141" s="277" t="s">
        <v>623</v>
      </c>
      <c r="D141" s="12">
        <v>2410124</v>
      </c>
    </row>
    <row r="142" spans="1:5" ht="24" customHeight="1" thickBot="1">
      <c r="A142" s="547" t="s">
        <v>1762</v>
      </c>
      <c r="B142" s="548"/>
      <c r="C142" s="549"/>
      <c r="D142" s="206">
        <f>D56+D69+D91+D110+D120</f>
        <v>913164385</v>
      </c>
      <c r="E142" s="4">
        <f>+E120+E110+E91+E69+E56</f>
        <v>77</v>
      </c>
    </row>
    <row r="143" ht="24" customHeight="1" thickBot="1"/>
    <row r="144" spans="1:4" ht="24" customHeight="1" thickBot="1">
      <c r="A144" s="550" t="s">
        <v>2765</v>
      </c>
      <c r="B144" s="551"/>
      <c r="C144" s="552"/>
      <c r="D144" s="553" t="s">
        <v>1369</v>
      </c>
    </row>
    <row r="145" spans="1:4" ht="24" customHeight="1" thickBot="1">
      <c r="A145" s="88" t="s">
        <v>1168</v>
      </c>
      <c r="B145" s="89" t="s">
        <v>1169</v>
      </c>
      <c r="C145" s="90" t="s">
        <v>1170</v>
      </c>
      <c r="D145" s="553"/>
    </row>
    <row r="146" spans="1:4" ht="24" customHeight="1">
      <c r="A146" s="564" t="s">
        <v>698</v>
      </c>
      <c r="B146" s="565"/>
      <c r="C146" s="565"/>
      <c r="D146" s="207">
        <f>SUM(D147)</f>
        <v>550000000</v>
      </c>
    </row>
    <row r="147" spans="1:4" ht="24" customHeight="1">
      <c r="A147" s="91" t="s">
        <v>741</v>
      </c>
      <c r="B147" s="98" t="s">
        <v>700</v>
      </c>
      <c r="C147" s="99" t="s">
        <v>1829</v>
      </c>
      <c r="D147" s="100">
        <v>550000000</v>
      </c>
    </row>
    <row r="148" spans="1:4" ht="24" customHeight="1">
      <c r="A148" s="543" t="s">
        <v>701</v>
      </c>
      <c r="B148" s="544"/>
      <c r="C148" s="544"/>
      <c r="D148" s="207">
        <f>SUM(D149)</f>
        <v>400000000</v>
      </c>
    </row>
    <row r="149" spans="1:4" ht="24" customHeight="1" thickBot="1">
      <c r="A149" s="104" t="s">
        <v>736</v>
      </c>
      <c r="B149" s="105" t="s">
        <v>701</v>
      </c>
      <c r="C149" s="106" t="s">
        <v>703</v>
      </c>
      <c r="D149" s="107">
        <v>400000000</v>
      </c>
    </row>
    <row r="150" spans="1:4" ht="24" customHeight="1">
      <c r="A150" s="564" t="s">
        <v>739</v>
      </c>
      <c r="B150" s="565"/>
      <c r="C150" s="565"/>
      <c r="D150" s="207">
        <f>SUM(D151)</f>
        <v>159000000</v>
      </c>
    </row>
    <row r="151" spans="1:4" ht="24" customHeight="1" thickBot="1">
      <c r="A151" s="104" t="s">
        <v>737</v>
      </c>
      <c r="B151" s="105" t="s">
        <v>738</v>
      </c>
      <c r="C151" s="106" t="s">
        <v>740</v>
      </c>
      <c r="D151" s="107">
        <v>159000000</v>
      </c>
    </row>
    <row r="152" spans="1:4" ht="24" customHeight="1">
      <c r="A152" s="564" t="s">
        <v>707</v>
      </c>
      <c r="B152" s="565"/>
      <c r="C152" s="604"/>
      <c r="D152" s="208">
        <f>+D153+D154</f>
        <v>15361182</v>
      </c>
    </row>
    <row r="153" spans="1:4" ht="24" customHeight="1">
      <c r="A153" s="195" t="s">
        <v>732</v>
      </c>
      <c r="B153" s="196" t="s">
        <v>708</v>
      </c>
      <c r="C153" s="197" t="s">
        <v>734</v>
      </c>
      <c r="D153" s="290">
        <v>7680591</v>
      </c>
    </row>
    <row r="154" spans="1:4" ht="24" customHeight="1" thickBot="1">
      <c r="A154" s="92" t="s">
        <v>733</v>
      </c>
      <c r="B154" s="196" t="s">
        <v>708</v>
      </c>
      <c r="C154" s="102" t="s">
        <v>735</v>
      </c>
      <c r="D154" s="291">
        <v>7680591</v>
      </c>
    </row>
    <row r="155" spans="1:4" ht="24" customHeight="1" thickBot="1">
      <c r="A155" s="554" t="s">
        <v>704</v>
      </c>
      <c r="B155" s="555"/>
      <c r="C155" s="556"/>
      <c r="D155" s="209">
        <f>+D146+D148+D150+D152</f>
        <v>1124361182</v>
      </c>
    </row>
  </sheetData>
  <sheetProtection/>
  <mergeCells count="25">
    <mergeCell ref="D144:D145"/>
    <mergeCell ref="A155:C155"/>
    <mergeCell ref="A1:D1"/>
    <mergeCell ref="A2:C2"/>
    <mergeCell ref="D2:D3"/>
    <mergeCell ref="A54:C54"/>
    <mergeCell ref="D54:D55"/>
    <mergeCell ref="A52:C52"/>
    <mergeCell ref="A4:C4"/>
    <mergeCell ref="A20:C20"/>
    <mergeCell ref="A25:C25"/>
    <mergeCell ref="A35:C35"/>
    <mergeCell ref="A38:C38"/>
    <mergeCell ref="A46:C46"/>
    <mergeCell ref="A56:C56"/>
    <mergeCell ref="A69:C69"/>
    <mergeCell ref="A148:C148"/>
    <mergeCell ref="A150:C150"/>
    <mergeCell ref="A152:C152"/>
    <mergeCell ref="A144:C144"/>
    <mergeCell ref="A91:C91"/>
    <mergeCell ref="A110:C110"/>
    <mergeCell ref="A120:C120"/>
    <mergeCell ref="A142:C142"/>
    <mergeCell ref="A146:C146"/>
  </mergeCells>
  <printOptions horizontalCentered="1"/>
  <pageMargins left="0.3937007874015748" right="0.3937007874015748" top="0.5905511811023623" bottom="0.5905511811023623" header="0" footer="0"/>
  <pageSetup orientation="portrait" scale="99" r:id="rId1"/>
  <rowBreaks count="4" manualBreakCount="4">
    <brk id="30" max="3" man="1"/>
    <brk id="60" max="3" man="1"/>
    <brk id="90" max="255" man="1"/>
    <brk id="1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96"/>
  <sheetViews>
    <sheetView zoomScalePageLayoutView="0" workbookViewId="0" topLeftCell="A187">
      <selection activeCell="D42" sqref="D42:D52"/>
    </sheetView>
  </sheetViews>
  <sheetFormatPr defaultColWidth="11.421875" defaultRowHeight="21" customHeight="1"/>
  <cols>
    <col min="1" max="1" width="9.00390625" style="3" customWidth="1"/>
    <col min="2" max="2" width="38.140625" style="1" customWidth="1"/>
    <col min="3" max="3" width="34.8515625" style="1" customWidth="1"/>
    <col min="4" max="4" width="18.00390625" style="1" bestFit="1" customWidth="1"/>
    <col min="5" max="5" width="11.8515625" style="1" bestFit="1" customWidth="1"/>
    <col min="6" max="16384" width="11.421875" style="1" customWidth="1"/>
  </cols>
  <sheetData>
    <row r="1" spans="1:4" ht="24" customHeight="1" thickBot="1">
      <c r="A1" s="532" t="s">
        <v>655</v>
      </c>
      <c r="B1" s="532"/>
      <c r="C1" s="532"/>
      <c r="D1" s="532"/>
    </row>
    <row r="2" spans="1:4" s="2" customFormat="1" ht="24" customHeight="1" thickBot="1">
      <c r="A2" s="567" t="s">
        <v>1166</v>
      </c>
      <c r="B2" s="605"/>
      <c r="C2" s="606"/>
      <c r="D2" s="570" t="s">
        <v>1167</v>
      </c>
    </row>
    <row r="3" spans="1:4" s="2" customFormat="1" ht="24" customHeight="1">
      <c r="A3" s="215" t="s">
        <v>1168</v>
      </c>
      <c r="B3" s="264" t="s">
        <v>1169</v>
      </c>
      <c r="C3" s="169" t="s">
        <v>1170</v>
      </c>
      <c r="D3" s="571"/>
    </row>
    <row r="4" spans="1:5" ht="24" customHeight="1">
      <c r="A4" s="523" t="s">
        <v>656</v>
      </c>
      <c r="B4" s="524"/>
      <c r="C4" s="525"/>
      <c r="D4" s="325">
        <f>SUM(D5:D24)</f>
        <v>340000000</v>
      </c>
      <c r="E4" s="3">
        <f>+COUNT(D5:D24)</f>
        <v>20</v>
      </c>
    </row>
    <row r="5" spans="1:4" s="87" customFormat="1" ht="24" customHeight="1">
      <c r="A5" s="108" t="s">
        <v>1069</v>
      </c>
      <c r="B5" s="294" t="s">
        <v>744</v>
      </c>
      <c r="C5" s="295" t="s">
        <v>1036</v>
      </c>
      <c r="D5" s="296">
        <v>17000000</v>
      </c>
    </row>
    <row r="6" spans="1:4" s="87" customFormat="1" ht="24" customHeight="1">
      <c r="A6" s="109" t="s">
        <v>1070</v>
      </c>
      <c r="B6" s="297" t="s">
        <v>745</v>
      </c>
      <c r="C6" s="298" t="s">
        <v>1037</v>
      </c>
      <c r="D6" s="299">
        <v>17000000</v>
      </c>
    </row>
    <row r="7" spans="1:4" s="87" customFormat="1" ht="24" customHeight="1">
      <c r="A7" s="109" t="s">
        <v>1071</v>
      </c>
      <c r="B7" s="297" t="s">
        <v>746</v>
      </c>
      <c r="C7" s="298" t="s">
        <v>1038</v>
      </c>
      <c r="D7" s="299">
        <v>17000000</v>
      </c>
    </row>
    <row r="8" spans="1:4" s="87" customFormat="1" ht="24" customHeight="1">
      <c r="A8" s="109" t="s">
        <v>1072</v>
      </c>
      <c r="B8" s="297" t="s">
        <v>747</v>
      </c>
      <c r="C8" s="298" t="s">
        <v>1884</v>
      </c>
      <c r="D8" s="299">
        <v>17000000</v>
      </c>
    </row>
    <row r="9" spans="1:4" s="87" customFormat="1" ht="24" customHeight="1">
      <c r="A9" s="109" t="s">
        <v>1073</v>
      </c>
      <c r="B9" s="297" t="s">
        <v>748</v>
      </c>
      <c r="C9" s="298" t="s">
        <v>1039</v>
      </c>
      <c r="D9" s="299">
        <v>17000000</v>
      </c>
    </row>
    <row r="10" spans="1:4" s="87" customFormat="1" ht="24" customHeight="1">
      <c r="A10" s="109" t="s">
        <v>1074</v>
      </c>
      <c r="B10" s="297" t="s">
        <v>749</v>
      </c>
      <c r="C10" s="298" t="s">
        <v>1040</v>
      </c>
      <c r="D10" s="299">
        <v>17000000</v>
      </c>
    </row>
    <row r="11" spans="1:4" s="87" customFormat="1" ht="24" customHeight="1">
      <c r="A11" s="109" t="s">
        <v>1075</v>
      </c>
      <c r="B11" s="297" t="s">
        <v>750</v>
      </c>
      <c r="C11" s="298" t="s">
        <v>1041</v>
      </c>
      <c r="D11" s="299">
        <v>17000000</v>
      </c>
    </row>
    <row r="12" spans="1:4" s="87" customFormat="1" ht="24" customHeight="1">
      <c r="A12" s="109" t="s">
        <v>1076</v>
      </c>
      <c r="B12" s="297" t="s">
        <v>751</v>
      </c>
      <c r="C12" s="298" t="s">
        <v>1042</v>
      </c>
      <c r="D12" s="299">
        <v>17000000</v>
      </c>
    </row>
    <row r="13" spans="1:4" s="87" customFormat="1" ht="24" customHeight="1">
      <c r="A13" s="109" t="s">
        <v>1077</v>
      </c>
      <c r="B13" s="297" t="s">
        <v>752</v>
      </c>
      <c r="C13" s="298" t="s">
        <v>1043</v>
      </c>
      <c r="D13" s="299">
        <v>17000000</v>
      </c>
    </row>
    <row r="14" spans="1:4" s="87" customFormat="1" ht="24" customHeight="1">
      <c r="A14" s="109" t="s">
        <v>1078</v>
      </c>
      <c r="B14" s="297" t="s">
        <v>753</v>
      </c>
      <c r="C14" s="298" t="s">
        <v>1044</v>
      </c>
      <c r="D14" s="299">
        <v>17000000</v>
      </c>
    </row>
    <row r="15" spans="1:4" s="87" customFormat="1" ht="24" customHeight="1">
      <c r="A15" s="109" t="s">
        <v>1079</v>
      </c>
      <c r="B15" s="297" t="s">
        <v>754</v>
      </c>
      <c r="C15" s="298" t="s">
        <v>963</v>
      </c>
      <c r="D15" s="299">
        <v>17000000</v>
      </c>
    </row>
    <row r="16" spans="1:4" s="87" customFormat="1" ht="24" customHeight="1">
      <c r="A16" s="109" t="s">
        <v>1080</v>
      </c>
      <c r="B16" s="297" t="s">
        <v>755</v>
      </c>
      <c r="C16" s="298" t="s">
        <v>1045</v>
      </c>
      <c r="D16" s="299">
        <v>17000000</v>
      </c>
    </row>
    <row r="17" spans="1:4" s="87" customFormat="1" ht="24" customHeight="1">
      <c r="A17" s="109" t="s">
        <v>1081</v>
      </c>
      <c r="B17" s="297" t="s">
        <v>756</v>
      </c>
      <c r="C17" s="298" t="s">
        <v>1046</v>
      </c>
      <c r="D17" s="299">
        <v>17000000</v>
      </c>
    </row>
    <row r="18" spans="1:4" s="87" customFormat="1" ht="24" customHeight="1">
      <c r="A18" s="109" t="s">
        <v>1082</v>
      </c>
      <c r="B18" s="297" t="s">
        <v>757</v>
      </c>
      <c r="C18" s="298" t="s">
        <v>1047</v>
      </c>
      <c r="D18" s="299">
        <v>17000000</v>
      </c>
    </row>
    <row r="19" spans="1:4" s="87" customFormat="1" ht="24" customHeight="1">
      <c r="A19" s="109" t="s">
        <v>1083</v>
      </c>
      <c r="B19" s="297" t="s">
        <v>938</v>
      </c>
      <c r="C19" s="298" t="s">
        <v>1048</v>
      </c>
      <c r="D19" s="299">
        <v>17000000</v>
      </c>
    </row>
    <row r="20" spans="1:4" s="87" customFormat="1" ht="24" customHeight="1">
      <c r="A20" s="109" t="s">
        <v>1084</v>
      </c>
      <c r="B20" s="297" t="s">
        <v>758</v>
      </c>
      <c r="C20" s="298" t="s">
        <v>1049</v>
      </c>
      <c r="D20" s="299">
        <v>17000000</v>
      </c>
    </row>
    <row r="21" spans="1:4" s="87" customFormat="1" ht="24" customHeight="1">
      <c r="A21" s="109" t="s">
        <v>1085</v>
      </c>
      <c r="B21" s="297" t="s">
        <v>759</v>
      </c>
      <c r="C21" s="298" t="s">
        <v>1050</v>
      </c>
      <c r="D21" s="299">
        <v>17000000</v>
      </c>
    </row>
    <row r="22" spans="1:4" s="87" customFormat="1" ht="24" customHeight="1">
      <c r="A22" s="109" t="s">
        <v>1086</v>
      </c>
      <c r="B22" s="297" t="s">
        <v>760</v>
      </c>
      <c r="C22" s="298" t="s">
        <v>1051</v>
      </c>
      <c r="D22" s="299">
        <v>17000000</v>
      </c>
    </row>
    <row r="23" spans="1:4" s="87" customFormat="1" ht="24" customHeight="1">
      <c r="A23" s="109" t="s">
        <v>1087</v>
      </c>
      <c r="B23" s="297" t="s">
        <v>761</v>
      </c>
      <c r="C23" s="298" t="s">
        <v>1068</v>
      </c>
      <c r="D23" s="299">
        <v>17000000</v>
      </c>
    </row>
    <row r="24" spans="1:4" s="87" customFormat="1" ht="24" customHeight="1">
      <c r="A24" s="110" t="s">
        <v>1088</v>
      </c>
      <c r="B24" s="300" t="s">
        <v>762</v>
      </c>
      <c r="C24" s="301" t="s">
        <v>581</v>
      </c>
      <c r="D24" s="302">
        <v>17000000</v>
      </c>
    </row>
    <row r="25" spans="1:5" ht="24" customHeight="1">
      <c r="A25" s="523" t="s">
        <v>1208</v>
      </c>
      <c r="B25" s="524"/>
      <c r="C25" s="525"/>
      <c r="D25" s="8">
        <f>SUM(D26:D33)</f>
        <v>2600000000</v>
      </c>
      <c r="E25" s="3">
        <f>+COUNT(D26:D33)</f>
        <v>8</v>
      </c>
    </row>
    <row r="26" spans="1:4" ht="24" customHeight="1">
      <c r="A26" s="109" t="s">
        <v>1097</v>
      </c>
      <c r="B26" s="297" t="s">
        <v>763</v>
      </c>
      <c r="C26" s="298" t="s">
        <v>1089</v>
      </c>
      <c r="D26" s="299">
        <v>200000000</v>
      </c>
    </row>
    <row r="27" spans="1:4" ht="24" customHeight="1">
      <c r="A27" s="109" t="s">
        <v>1098</v>
      </c>
      <c r="B27" s="297" t="s">
        <v>764</v>
      </c>
      <c r="C27" s="298" t="s">
        <v>1090</v>
      </c>
      <c r="D27" s="299">
        <v>400000000</v>
      </c>
    </row>
    <row r="28" spans="1:4" ht="24" customHeight="1">
      <c r="A28" s="109" t="s">
        <v>1099</v>
      </c>
      <c r="B28" s="297" t="s">
        <v>765</v>
      </c>
      <c r="C28" s="298" t="s">
        <v>1091</v>
      </c>
      <c r="D28" s="299">
        <v>200000000</v>
      </c>
    </row>
    <row r="29" spans="1:4" ht="24" customHeight="1">
      <c r="A29" s="109" t="s">
        <v>1100</v>
      </c>
      <c r="B29" s="297" t="s">
        <v>483</v>
      </c>
      <c r="C29" s="298" t="s">
        <v>1092</v>
      </c>
      <c r="D29" s="299">
        <v>200000000</v>
      </c>
    </row>
    <row r="30" spans="1:4" ht="24" customHeight="1">
      <c r="A30" s="109" t="s">
        <v>1101</v>
      </c>
      <c r="B30" s="297" t="s">
        <v>766</v>
      </c>
      <c r="C30" s="298" t="s">
        <v>1093</v>
      </c>
      <c r="D30" s="299">
        <v>400000000</v>
      </c>
    </row>
    <row r="31" spans="1:4" ht="24" customHeight="1">
      <c r="A31" s="109" t="s">
        <v>1102</v>
      </c>
      <c r="B31" s="297" t="s">
        <v>767</v>
      </c>
      <c r="C31" s="298" t="s">
        <v>1094</v>
      </c>
      <c r="D31" s="299">
        <v>400000000</v>
      </c>
    </row>
    <row r="32" spans="1:4" ht="24" customHeight="1">
      <c r="A32" s="109" t="s">
        <v>1103</v>
      </c>
      <c r="B32" s="297" t="s">
        <v>768</v>
      </c>
      <c r="C32" s="298" t="s">
        <v>1095</v>
      </c>
      <c r="D32" s="299">
        <v>400000000</v>
      </c>
    </row>
    <row r="33" spans="1:4" ht="24" customHeight="1">
      <c r="A33" s="109" t="s">
        <v>1104</v>
      </c>
      <c r="B33" s="297" t="s">
        <v>769</v>
      </c>
      <c r="C33" s="298" t="s">
        <v>1096</v>
      </c>
      <c r="D33" s="299">
        <v>400000000</v>
      </c>
    </row>
    <row r="34" spans="1:5" ht="24" customHeight="1">
      <c r="A34" s="523" t="s">
        <v>663</v>
      </c>
      <c r="B34" s="524"/>
      <c r="C34" s="525"/>
      <c r="D34" s="8">
        <f>SUM(D35:D36)</f>
        <v>400000000</v>
      </c>
      <c r="E34" s="3">
        <f>+COUNT(D35:D36)</f>
        <v>2</v>
      </c>
    </row>
    <row r="35" spans="1:4" ht="24" customHeight="1">
      <c r="A35" s="303" t="s">
        <v>657</v>
      </c>
      <c r="B35" s="115" t="s">
        <v>658</v>
      </c>
      <c r="C35" s="304" t="s">
        <v>659</v>
      </c>
      <c r="D35" s="305">
        <v>200000000</v>
      </c>
    </row>
    <row r="36" spans="1:4" ht="24" customHeight="1">
      <c r="A36" s="303" t="s">
        <v>660</v>
      </c>
      <c r="B36" s="115" t="s">
        <v>661</v>
      </c>
      <c r="C36" s="304" t="s">
        <v>662</v>
      </c>
      <c r="D36" s="305">
        <v>200000000</v>
      </c>
    </row>
    <row r="37" spans="1:5" ht="24" customHeight="1">
      <c r="A37" s="523" t="s">
        <v>1218</v>
      </c>
      <c r="B37" s="524"/>
      <c r="C37" s="525"/>
      <c r="D37" s="8">
        <f>SUM(D38:D40)</f>
        <v>291600000</v>
      </c>
      <c r="E37" s="3">
        <f>+COUNT(D38:D40)</f>
        <v>3</v>
      </c>
    </row>
    <row r="38" spans="1:4" ht="24" customHeight="1">
      <c r="A38" s="303" t="s">
        <v>664</v>
      </c>
      <c r="B38" s="115" t="s">
        <v>665</v>
      </c>
      <c r="C38" s="304" t="s">
        <v>1794</v>
      </c>
      <c r="D38" s="305">
        <v>120000000</v>
      </c>
    </row>
    <row r="39" spans="1:4" ht="24" customHeight="1">
      <c r="A39" s="303" t="s">
        <v>666</v>
      </c>
      <c r="B39" s="115" t="s">
        <v>667</v>
      </c>
      <c r="C39" s="304" t="s">
        <v>668</v>
      </c>
      <c r="D39" s="306">
        <v>120000000</v>
      </c>
    </row>
    <row r="40" spans="1:4" ht="24" customHeight="1">
      <c r="A40" s="303" t="s">
        <v>669</v>
      </c>
      <c r="B40" s="115" t="s">
        <v>670</v>
      </c>
      <c r="C40" s="304" t="s">
        <v>671</v>
      </c>
      <c r="D40" s="305">
        <v>51600000</v>
      </c>
    </row>
    <row r="41" spans="1:5" ht="24" customHeight="1">
      <c r="A41" s="523" t="s">
        <v>1230</v>
      </c>
      <c r="B41" s="524"/>
      <c r="C41" s="525"/>
      <c r="D41" s="8">
        <f>SUM(D42:D52)</f>
        <v>500000000</v>
      </c>
      <c r="E41" s="3">
        <f>+COUNT(D42:D52)</f>
        <v>11</v>
      </c>
    </row>
    <row r="42" spans="1:4" s="87" customFormat="1" ht="24" customHeight="1">
      <c r="A42" s="109" t="s">
        <v>1097</v>
      </c>
      <c r="B42" s="307" t="s">
        <v>770</v>
      </c>
      <c r="C42" s="298" t="s">
        <v>1092</v>
      </c>
      <c r="D42" s="299">
        <v>50000000</v>
      </c>
    </row>
    <row r="43" spans="1:4" s="87" customFormat="1" ht="24" customHeight="1">
      <c r="A43" s="109" t="s">
        <v>1113</v>
      </c>
      <c r="B43" s="307" t="s">
        <v>771</v>
      </c>
      <c r="C43" s="298" t="s">
        <v>1105</v>
      </c>
      <c r="D43" s="299">
        <v>50000000</v>
      </c>
    </row>
    <row r="44" spans="1:4" s="87" customFormat="1" ht="24" customHeight="1">
      <c r="A44" s="109" t="s">
        <v>1114</v>
      </c>
      <c r="B44" s="307" t="s">
        <v>772</v>
      </c>
      <c r="C44" s="298" t="s">
        <v>1602</v>
      </c>
      <c r="D44" s="299">
        <v>50000000</v>
      </c>
    </row>
    <row r="45" spans="1:4" s="87" customFormat="1" ht="24" customHeight="1">
      <c r="A45" s="109" t="s">
        <v>1115</v>
      </c>
      <c r="B45" s="307" t="s">
        <v>773</v>
      </c>
      <c r="C45" s="298" t="s">
        <v>1106</v>
      </c>
      <c r="D45" s="299">
        <v>50000000</v>
      </c>
    </row>
    <row r="46" spans="1:4" s="87" customFormat="1" ht="24" customHeight="1">
      <c r="A46" s="109" t="s">
        <v>1116</v>
      </c>
      <c r="B46" s="307" t="s">
        <v>774</v>
      </c>
      <c r="C46" s="298" t="s">
        <v>1107</v>
      </c>
      <c r="D46" s="299">
        <v>49440000</v>
      </c>
    </row>
    <row r="47" spans="1:4" s="87" customFormat="1" ht="24" customHeight="1">
      <c r="A47" s="109" t="s">
        <v>1117</v>
      </c>
      <c r="B47" s="307" t="s">
        <v>775</v>
      </c>
      <c r="C47" s="298" t="s">
        <v>1108</v>
      </c>
      <c r="D47" s="299">
        <v>49914000</v>
      </c>
    </row>
    <row r="48" spans="1:4" s="87" customFormat="1" ht="24" customHeight="1">
      <c r="A48" s="109" t="s">
        <v>1118</v>
      </c>
      <c r="B48" s="307" t="s">
        <v>776</v>
      </c>
      <c r="C48" s="298" t="s">
        <v>1109</v>
      </c>
      <c r="D48" s="299">
        <v>48500000</v>
      </c>
    </row>
    <row r="49" spans="1:4" s="87" customFormat="1" ht="24" customHeight="1">
      <c r="A49" s="109" t="s">
        <v>1119</v>
      </c>
      <c r="B49" s="307" t="s">
        <v>777</v>
      </c>
      <c r="C49" s="298" t="s">
        <v>1110</v>
      </c>
      <c r="D49" s="299">
        <v>45000000</v>
      </c>
    </row>
    <row r="50" spans="1:4" s="87" customFormat="1" ht="24" customHeight="1">
      <c r="A50" s="109" t="s">
        <v>1120</v>
      </c>
      <c r="B50" s="307" t="s">
        <v>778</v>
      </c>
      <c r="C50" s="298" t="s">
        <v>1780</v>
      </c>
      <c r="D50" s="299">
        <v>41000000</v>
      </c>
    </row>
    <row r="51" spans="1:4" s="87" customFormat="1" ht="24" customHeight="1">
      <c r="A51" s="109" t="s">
        <v>1121</v>
      </c>
      <c r="B51" s="307" t="s">
        <v>779</v>
      </c>
      <c r="C51" s="298" t="s">
        <v>1111</v>
      </c>
      <c r="D51" s="299">
        <v>34000000</v>
      </c>
    </row>
    <row r="52" spans="1:4" s="87" customFormat="1" ht="24" customHeight="1">
      <c r="A52" s="109" t="s">
        <v>1122</v>
      </c>
      <c r="B52" s="307" t="s">
        <v>780</v>
      </c>
      <c r="C52" s="298" t="s">
        <v>1112</v>
      </c>
      <c r="D52" s="299">
        <v>32146000</v>
      </c>
    </row>
    <row r="53" spans="1:5" ht="24" customHeight="1">
      <c r="A53" s="523" t="s">
        <v>1247</v>
      </c>
      <c r="B53" s="524"/>
      <c r="C53" s="525"/>
      <c r="D53" s="8">
        <f>SUM(D54:D58)</f>
        <v>250000000</v>
      </c>
      <c r="E53" s="3">
        <f>+COUNT(D54:D58)</f>
        <v>5</v>
      </c>
    </row>
    <row r="54" spans="1:4" s="29" customFormat="1" ht="24" customHeight="1">
      <c r="A54" s="109" t="s">
        <v>1126</v>
      </c>
      <c r="B54" s="297" t="s">
        <v>781</v>
      </c>
      <c r="C54" s="298" t="s">
        <v>1123</v>
      </c>
      <c r="D54" s="299">
        <v>50000000</v>
      </c>
    </row>
    <row r="55" spans="1:4" s="29" customFormat="1" ht="24" customHeight="1">
      <c r="A55" s="109" t="s">
        <v>1127</v>
      </c>
      <c r="B55" s="297" t="s">
        <v>782</v>
      </c>
      <c r="C55" s="298" t="s">
        <v>1124</v>
      </c>
      <c r="D55" s="299">
        <v>50000000</v>
      </c>
    </row>
    <row r="56" spans="1:4" s="29" customFormat="1" ht="24" customHeight="1">
      <c r="A56" s="109" t="s">
        <v>1128</v>
      </c>
      <c r="B56" s="297" t="s">
        <v>783</v>
      </c>
      <c r="C56" s="298" t="s">
        <v>1011</v>
      </c>
      <c r="D56" s="299">
        <v>50000000</v>
      </c>
    </row>
    <row r="57" spans="1:4" s="29" customFormat="1" ht="24" customHeight="1">
      <c r="A57" s="109" t="s">
        <v>1129</v>
      </c>
      <c r="B57" s="297" t="s">
        <v>784</v>
      </c>
      <c r="C57" s="298" t="s">
        <v>1125</v>
      </c>
      <c r="D57" s="299">
        <v>50000000</v>
      </c>
    </row>
    <row r="58" spans="1:4" s="29" customFormat="1" ht="24" customHeight="1">
      <c r="A58" s="109" t="s">
        <v>1130</v>
      </c>
      <c r="B58" s="297" t="s">
        <v>785</v>
      </c>
      <c r="C58" s="298" t="s">
        <v>1306</v>
      </c>
      <c r="D58" s="299">
        <v>50000000</v>
      </c>
    </row>
    <row r="59" spans="1:5" ht="24" customHeight="1">
      <c r="A59" s="523" t="s">
        <v>672</v>
      </c>
      <c r="B59" s="524"/>
      <c r="C59" s="525"/>
      <c r="D59" s="8">
        <f>SUM(D60:D65)</f>
        <v>158349275</v>
      </c>
      <c r="E59" s="3">
        <f>+COUNT(D60:D65)</f>
        <v>6</v>
      </c>
    </row>
    <row r="60" spans="1:4" ht="24" customHeight="1">
      <c r="A60" s="303" t="s">
        <v>673</v>
      </c>
      <c r="B60" s="115" t="s">
        <v>674</v>
      </c>
      <c r="C60" s="116" t="s">
        <v>675</v>
      </c>
      <c r="D60" s="308">
        <f>25200000+3780000</f>
        <v>28980000</v>
      </c>
    </row>
    <row r="61" spans="1:4" ht="24" customHeight="1">
      <c r="A61" s="303" t="s">
        <v>676</v>
      </c>
      <c r="B61" s="115" t="s">
        <v>677</v>
      </c>
      <c r="C61" s="116" t="s">
        <v>678</v>
      </c>
      <c r="D61" s="308">
        <v>23800000</v>
      </c>
    </row>
    <row r="62" spans="1:4" ht="24" customHeight="1">
      <c r="A62" s="303" t="s">
        <v>679</v>
      </c>
      <c r="B62" s="115" t="s">
        <v>680</v>
      </c>
      <c r="C62" s="116" t="s">
        <v>681</v>
      </c>
      <c r="D62" s="308">
        <v>28350000</v>
      </c>
    </row>
    <row r="63" spans="1:4" ht="24" customHeight="1">
      <c r="A63" s="303" t="s">
        <v>682</v>
      </c>
      <c r="B63" s="115" t="s">
        <v>683</v>
      </c>
      <c r="C63" s="116" t="s">
        <v>684</v>
      </c>
      <c r="D63" s="308">
        <v>18559275</v>
      </c>
    </row>
    <row r="64" spans="1:4" ht="24" customHeight="1">
      <c r="A64" s="303" t="s">
        <v>685</v>
      </c>
      <c r="B64" s="115" t="s">
        <v>686</v>
      </c>
      <c r="C64" s="116" t="s">
        <v>687</v>
      </c>
      <c r="D64" s="308">
        <v>29260000</v>
      </c>
    </row>
    <row r="65" spans="1:4" ht="24" customHeight="1">
      <c r="A65" s="309" t="s">
        <v>688</v>
      </c>
      <c r="B65" s="310" t="s">
        <v>689</v>
      </c>
      <c r="C65" s="114" t="s">
        <v>690</v>
      </c>
      <c r="D65" s="311">
        <v>29400000</v>
      </c>
    </row>
    <row r="66" spans="1:5" ht="24" customHeight="1" thickBot="1">
      <c r="A66" s="535" t="s">
        <v>1757</v>
      </c>
      <c r="B66" s="536"/>
      <c r="C66" s="537"/>
      <c r="D66" s="326">
        <f>D4+D34+D25+D37+D41+D53+D59</f>
        <v>4539949275</v>
      </c>
      <c r="E66" s="4">
        <f>+E4+E25+E34+E37+E41+E53+E59</f>
        <v>55</v>
      </c>
    </row>
    <row r="67" spans="1:4" ht="24" customHeight="1" thickBot="1">
      <c r="A67" s="179"/>
      <c r="B67" s="28"/>
      <c r="C67" s="28"/>
      <c r="D67" s="180"/>
    </row>
    <row r="68" spans="1:4" s="2" customFormat="1" ht="24" customHeight="1" thickBot="1">
      <c r="A68" s="567" t="s">
        <v>1166</v>
      </c>
      <c r="B68" s="568"/>
      <c r="C68" s="569"/>
      <c r="D68" s="570" t="s">
        <v>1167</v>
      </c>
    </row>
    <row r="69" spans="1:4" s="2" customFormat="1" ht="24" customHeight="1">
      <c r="A69" s="215" t="s">
        <v>1168</v>
      </c>
      <c r="B69" s="264" t="s">
        <v>1169</v>
      </c>
      <c r="C69" s="169" t="s">
        <v>1170</v>
      </c>
      <c r="D69" s="571"/>
    </row>
    <row r="70" spans="1:5" ht="24" customHeight="1">
      <c r="A70" s="541" t="s">
        <v>1248</v>
      </c>
      <c r="B70" s="542"/>
      <c r="C70" s="578"/>
      <c r="D70" s="205">
        <f>SUM(D71:D81)</f>
        <v>731758566</v>
      </c>
      <c r="E70" s="3">
        <f>+COUNT(D71:D81)</f>
        <v>11</v>
      </c>
    </row>
    <row r="71" spans="1:4" ht="24" customHeight="1">
      <c r="A71" s="312" t="s">
        <v>691</v>
      </c>
      <c r="B71" s="112" t="s">
        <v>692</v>
      </c>
      <c r="C71" s="313" t="s">
        <v>693</v>
      </c>
      <c r="D71" s="314">
        <v>67171600</v>
      </c>
    </row>
    <row r="72" spans="1:4" ht="24" customHeight="1">
      <c r="A72" s="92" t="s">
        <v>694</v>
      </c>
      <c r="B72" s="113" t="s">
        <v>432</v>
      </c>
      <c r="C72" s="315" t="s">
        <v>693</v>
      </c>
      <c r="D72" s="306">
        <v>59566166</v>
      </c>
    </row>
    <row r="73" spans="1:4" ht="24" customHeight="1">
      <c r="A73" s="92" t="s">
        <v>695</v>
      </c>
      <c r="B73" s="113" t="s">
        <v>1436</v>
      </c>
      <c r="C73" s="315" t="s">
        <v>696</v>
      </c>
      <c r="D73" s="306">
        <v>10556000</v>
      </c>
    </row>
    <row r="74" spans="1:4" ht="24" customHeight="1">
      <c r="A74" s="92" t="s">
        <v>697</v>
      </c>
      <c r="B74" s="113" t="s">
        <v>873</v>
      </c>
      <c r="C74" s="315" t="s">
        <v>1882</v>
      </c>
      <c r="D74" s="306">
        <v>100000000</v>
      </c>
    </row>
    <row r="75" spans="1:4" ht="24" customHeight="1">
      <c r="A75" s="92" t="s">
        <v>874</v>
      </c>
      <c r="B75" s="113" t="s">
        <v>1388</v>
      </c>
      <c r="C75" s="315" t="s">
        <v>518</v>
      </c>
      <c r="D75" s="306">
        <v>100000000</v>
      </c>
    </row>
    <row r="76" spans="1:4" ht="24" customHeight="1">
      <c r="A76" s="92" t="s">
        <v>875</v>
      </c>
      <c r="B76" s="113" t="s">
        <v>876</v>
      </c>
      <c r="C76" s="315" t="s">
        <v>877</v>
      </c>
      <c r="D76" s="306">
        <v>47194500</v>
      </c>
    </row>
    <row r="77" spans="1:4" ht="24" customHeight="1">
      <c r="A77" s="92" t="s">
        <v>878</v>
      </c>
      <c r="B77" s="113" t="s">
        <v>879</v>
      </c>
      <c r="C77" s="315" t="s">
        <v>880</v>
      </c>
      <c r="D77" s="306">
        <v>100000000</v>
      </c>
    </row>
    <row r="78" spans="1:4" ht="24" customHeight="1">
      <c r="A78" s="92" t="s">
        <v>881</v>
      </c>
      <c r="B78" s="113" t="s">
        <v>882</v>
      </c>
      <c r="C78" s="315" t="s">
        <v>883</v>
      </c>
      <c r="D78" s="306">
        <v>2500000</v>
      </c>
    </row>
    <row r="79" spans="1:4" ht="24" customHeight="1">
      <c r="A79" s="92" t="s">
        <v>1133</v>
      </c>
      <c r="B79" s="113" t="s">
        <v>1131</v>
      </c>
      <c r="C79" s="315" t="s">
        <v>1132</v>
      </c>
      <c r="D79" s="306">
        <v>95069200</v>
      </c>
    </row>
    <row r="80" spans="1:4" ht="24" customHeight="1">
      <c r="A80" s="92" t="s">
        <v>789</v>
      </c>
      <c r="B80" s="113" t="s">
        <v>786</v>
      </c>
      <c r="C80" s="315" t="s">
        <v>788</v>
      </c>
      <c r="D80" s="306">
        <v>49701100</v>
      </c>
    </row>
    <row r="81" spans="1:4" ht="24" customHeight="1">
      <c r="A81" s="92" t="s">
        <v>790</v>
      </c>
      <c r="B81" s="113" t="s">
        <v>787</v>
      </c>
      <c r="C81" s="315" t="s">
        <v>1864</v>
      </c>
      <c r="D81" s="306">
        <v>100000000</v>
      </c>
    </row>
    <row r="82" spans="1:5" ht="24" customHeight="1">
      <c r="A82" s="541" t="s">
        <v>1034</v>
      </c>
      <c r="B82" s="542"/>
      <c r="C82" s="578"/>
      <c r="D82" s="205">
        <f>SUM(D83:D117)</f>
        <v>187799978</v>
      </c>
      <c r="E82" s="3">
        <f>+COUNT(D83:D117)</f>
        <v>35</v>
      </c>
    </row>
    <row r="83" spans="1:5" ht="24" customHeight="1">
      <c r="A83" s="312" t="s">
        <v>884</v>
      </c>
      <c r="B83" s="112" t="s">
        <v>885</v>
      </c>
      <c r="C83" s="313" t="s">
        <v>662</v>
      </c>
      <c r="D83" s="314">
        <v>10000000</v>
      </c>
      <c r="E83" s="35"/>
    </row>
    <row r="84" spans="1:5" ht="24" customHeight="1">
      <c r="A84" s="303" t="s">
        <v>886</v>
      </c>
      <c r="B84" s="115" t="s">
        <v>887</v>
      </c>
      <c r="C84" s="316" t="s">
        <v>888</v>
      </c>
      <c r="D84" s="306">
        <v>5000000</v>
      </c>
      <c r="E84" s="35"/>
    </row>
    <row r="85" spans="1:4" ht="24" customHeight="1">
      <c r="A85" s="303" t="s">
        <v>889</v>
      </c>
      <c r="B85" s="115" t="s">
        <v>619</v>
      </c>
      <c r="C85" s="315" t="s">
        <v>890</v>
      </c>
      <c r="D85" s="306">
        <v>1017868</v>
      </c>
    </row>
    <row r="86" spans="1:4" ht="24" customHeight="1">
      <c r="A86" s="92" t="s">
        <v>891</v>
      </c>
      <c r="B86" s="113" t="s">
        <v>892</v>
      </c>
      <c r="C86" s="315" t="s">
        <v>893</v>
      </c>
      <c r="D86" s="306">
        <v>5000000</v>
      </c>
    </row>
    <row r="87" spans="1:4" ht="24" customHeight="1">
      <c r="A87" s="92" t="s">
        <v>894</v>
      </c>
      <c r="B87" s="115" t="s">
        <v>879</v>
      </c>
      <c r="C87" s="315" t="s">
        <v>880</v>
      </c>
      <c r="D87" s="306">
        <v>5000000</v>
      </c>
    </row>
    <row r="88" spans="1:4" ht="24" customHeight="1">
      <c r="A88" s="303" t="s">
        <v>895</v>
      </c>
      <c r="B88" s="115" t="s">
        <v>896</v>
      </c>
      <c r="C88" s="315" t="s">
        <v>897</v>
      </c>
      <c r="D88" s="306">
        <v>4558144</v>
      </c>
    </row>
    <row r="89" spans="1:4" ht="24" customHeight="1">
      <c r="A89" s="303" t="s">
        <v>898</v>
      </c>
      <c r="B89" s="115" t="s">
        <v>899</v>
      </c>
      <c r="C89" s="315" t="s">
        <v>900</v>
      </c>
      <c r="D89" s="306">
        <v>3838642</v>
      </c>
    </row>
    <row r="90" spans="1:4" ht="24" customHeight="1">
      <c r="A90" s="303" t="s">
        <v>904</v>
      </c>
      <c r="B90" s="115" t="s">
        <v>905</v>
      </c>
      <c r="C90" s="315" t="s">
        <v>897</v>
      </c>
      <c r="D90" s="306">
        <v>4669159</v>
      </c>
    </row>
    <row r="91" spans="1:4" ht="24" customHeight="1">
      <c r="A91" s="303" t="s">
        <v>901</v>
      </c>
      <c r="B91" s="115" t="s">
        <v>902</v>
      </c>
      <c r="C91" s="316" t="s">
        <v>903</v>
      </c>
      <c r="D91" s="306">
        <v>3000000</v>
      </c>
    </row>
    <row r="92" spans="1:4" ht="24" customHeight="1">
      <c r="A92" s="303" t="s">
        <v>906</v>
      </c>
      <c r="B92" s="115" t="s">
        <v>887</v>
      </c>
      <c r="C92" s="316" t="s">
        <v>907</v>
      </c>
      <c r="D92" s="306">
        <v>5000000</v>
      </c>
    </row>
    <row r="93" spans="1:4" ht="24" customHeight="1">
      <c r="A93" s="303" t="s">
        <v>908</v>
      </c>
      <c r="B93" s="115" t="s">
        <v>216</v>
      </c>
      <c r="C93" s="316" t="s">
        <v>909</v>
      </c>
      <c r="D93" s="306">
        <v>3000000</v>
      </c>
    </row>
    <row r="94" spans="1:4" ht="24" customHeight="1">
      <c r="A94" s="303" t="s">
        <v>910</v>
      </c>
      <c r="B94" s="115" t="s">
        <v>911</v>
      </c>
      <c r="C94" s="316" t="s">
        <v>912</v>
      </c>
      <c r="D94" s="306">
        <v>5000000</v>
      </c>
    </row>
    <row r="95" spans="1:4" ht="24" customHeight="1">
      <c r="A95" s="303" t="s">
        <v>913</v>
      </c>
      <c r="B95" s="115" t="s">
        <v>1388</v>
      </c>
      <c r="C95" s="316" t="s">
        <v>518</v>
      </c>
      <c r="D95" s="306">
        <v>10000000</v>
      </c>
    </row>
    <row r="96" spans="1:4" ht="24" customHeight="1">
      <c r="A96" s="303" t="s">
        <v>914</v>
      </c>
      <c r="B96" s="115" t="s">
        <v>915</v>
      </c>
      <c r="C96" s="315" t="s">
        <v>916</v>
      </c>
      <c r="D96" s="306">
        <v>4996637</v>
      </c>
    </row>
    <row r="97" spans="1:4" ht="24" customHeight="1">
      <c r="A97" s="303" t="s">
        <v>917</v>
      </c>
      <c r="B97" s="115" t="s">
        <v>918</v>
      </c>
      <c r="C97" s="315" t="s">
        <v>919</v>
      </c>
      <c r="D97" s="306">
        <v>5000000</v>
      </c>
    </row>
    <row r="98" spans="1:4" ht="24" customHeight="1">
      <c r="A98" s="303" t="s">
        <v>920</v>
      </c>
      <c r="B98" s="115" t="s">
        <v>921</v>
      </c>
      <c r="C98" s="315" t="s">
        <v>922</v>
      </c>
      <c r="D98" s="306">
        <v>4984660</v>
      </c>
    </row>
    <row r="99" spans="1:4" ht="24" customHeight="1">
      <c r="A99" s="303" t="s">
        <v>923</v>
      </c>
      <c r="B99" s="115" t="s">
        <v>798</v>
      </c>
      <c r="C99" s="315" t="s">
        <v>924</v>
      </c>
      <c r="D99" s="306">
        <v>5000000</v>
      </c>
    </row>
    <row r="100" spans="1:4" ht="24" customHeight="1">
      <c r="A100" s="303" t="s">
        <v>925</v>
      </c>
      <c r="B100" s="115" t="s">
        <v>791</v>
      </c>
      <c r="C100" s="315" t="s">
        <v>1492</v>
      </c>
      <c r="D100" s="306">
        <v>3000000</v>
      </c>
    </row>
    <row r="101" spans="1:4" ht="24" customHeight="1">
      <c r="A101" s="317" t="s">
        <v>1134</v>
      </c>
      <c r="B101" s="297" t="s">
        <v>1131</v>
      </c>
      <c r="C101" s="318" t="s">
        <v>1132</v>
      </c>
      <c r="D101" s="299">
        <v>10000000</v>
      </c>
    </row>
    <row r="102" spans="1:4" ht="24" customHeight="1">
      <c r="A102" s="317" t="s">
        <v>1135</v>
      </c>
      <c r="B102" s="297" t="s">
        <v>1388</v>
      </c>
      <c r="C102" s="318" t="s">
        <v>518</v>
      </c>
      <c r="D102" s="299">
        <v>10000000</v>
      </c>
    </row>
    <row r="103" spans="1:4" ht="24" customHeight="1">
      <c r="A103" s="317" t="s">
        <v>1136</v>
      </c>
      <c r="B103" s="297" t="s">
        <v>1137</v>
      </c>
      <c r="C103" s="318" t="s">
        <v>1138</v>
      </c>
      <c r="D103" s="299">
        <v>10000000</v>
      </c>
    </row>
    <row r="104" spans="1:4" ht="24" customHeight="1">
      <c r="A104" s="317" t="s">
        <v>1139</v>
      </c>
      <c r="B104" s="297" t="s">
        <v>1140</v>
      </c>
      <c r="C104" s="318" t="s">
        <v>1141</v>
      </c>
      <c r="D104" s="299">
        <v>10000000</v>
      </c>
    </row>
    <row r="105" spans="1:4" ht="24" customHeight="1">
      <c r="A105" s="317" t="s">
        <v>1142</v>
      </c>
      <c r="B105" s="297" t="s">
        <v>670</v>
      </c>
      <c r="C105" s="318" t="s">
        <v>671</v>
      </c>
      <c r="D105" s="299">
        <v>10000000</v>
      </c>
    </row>
    <row r="106" spans="1:4" ht="24" customHeight="1">
      <c r="A106" s="317" t="s">
        <v>1143</v>
      </c>
      <c r="B106" s="297" t="s">
        <v>879</v>
      </c>
      <c r="C106" s="318" t="s">
        <v>880</v>
      </c>
      <c r="D106" s="299">
        <v>4237750</v>
      </c>
    </row>
    <row r="107" spans="1:4" ht="24" customHeight="1">
      <c r="A107" s="317" t="s">
        <v>1144</v>
      </c>
      <c r="B107" s="297" t="s">
        <v>1131</v>
      </c>
      <c r="C107" s="318" t="s">
        <v>1132</v>
      </c>
      <c r="D107" s="299">
        <v>5000000</v>
      </c>
    </row>
    <row r="108" spans="1:4" ht="24" customHeight="1">
      <c r="A108" s="317" t="s">
        <v>1145</v>
      </c>
      <c r="B108" s="297" t="s">
        <v>1411</v>
      </c>
      <c r="C108" s="318" t="s">
        <v>1253</v>
      </c>
      <c r="D108" s="299">
        <v>5000000</v>
      </c>
    </row>
    <row r="109" spans="1:4" ht="24" customHeight="1">
      <c r="A109" s="109" t="s">
        <v>1052</v>
      </c>
      <c r="B109" s="297" t="s">
        <v>1140</v>
      </c>
      <c r="C109" s="318" t="s">
        <v>1059</v>
      </c>
      <c r="D109" s="299">
        <v>10000000</v>
      </c>
    </row>
    <row r="110" spans="1:4" ht="24" customHeight="1">
      <c r="A110" s="109" t="s">
        <v>1053</v>
      </c>
      <c r="B110" s="297" t="s">
        <v>794</v>
      </c>
      <c r="C110" s="318" t="s">
        <v>1060</v>
      </c>
      <c r="D110" s="299">
        <v>3000000</v>
      </c>
    </row>
    <row r="111" spans="1:4" ht="24" customHeight="1">
      <c r="A111" s="109" t="s">
        <v>1054</v>
      </c>
      <c r="B111" s="297" t="s">
        <v>795</v>
      </c>
      <c r="C111" s="318" t="s">
        <v>1061</v>
      </c>
      <c r="D111" s="299">
        <v>2497118</v>
      </c>
    </row>
    <row r="112" spans="1:4" ht="24" customHeight="1">
      <c r="A112" s="109" t="s">
        <v>1055</v>
      </c>
      <c r="B112" s="297" t="s">
        <v>216</v>
      </c>
      <c r="C112" s="318" t="s">
        <v>909</v>
      </c>
      <c r="D112" s="299">
        <v>3000000</v>
      </c>
    </row>
    <row r="113" spans="1:4" ht="24" customHeight="1">
      <c r="A113" s="109" t="s">
        <v>1056</v>
      </c>
      <c r="B113" s="297" t="s">
        <v>796</v>
      </c>
      <c r="C113" s="318" t="s">
        <v>1062</v>
      </c>
      <c r="D113" s="299">
        <v>3000000</v>
      </c>
    </row>
    <row r="114" spans="1:4" ht="24" customHeight="1">
      <c r="A114" s="109" t="s">
        <v>1057</v>
      </c>
      <c r="B114" s="297" t="s">
        <v>792</v>
      </c>
      <c r="C114" s="318" t="s">
        <v>1063</v>
      </c>
      <c r="D114" s="299">
        <v>3000000</v>
      </c>
    </row>
    <row r="115" spans="1:4" ht="24" customHeight="1">
      <c r="A115" s="109" t="s">
        <v>1058</v>
      </c>
      <c r="B115" s="297" t="s">
        <v>797</v>
      </c>
      <c r="C115" s="318" t="s">
        <v>973</v>
      </c>
      <c r="D115" s="299">
        <v>3000000</v>
      </c>
    </row>
    <row r="116" spans="1:4" ht="24" customHeight="1">
      <c r="A116" s="109" t="s">
        <v>1066</v>
      </c>
      <c r="B116" s="297" t="s">
        <v>793</v>
      </c>
      <c r="C116" s="318" t="s">
        <v>877</v>
      </c>
      <c r="D116" s="299">
        <v>5000000</v>
      </c>
    </row>
    <row r="117" spans="1:4" ht="24" customHeight="1">
      <c r="A117" s="109" t="s">
        <v>1067</v>
      </c>
      <c r="B117" s="297" t="s">
        <v>791</v>
      </c>
      <c r="C117" s="318" t="s">
        <v>1492</v>
      </c>
      <c r="D117" s="299">
        <v>3000000</v>
      </c>
    </row>
    <row r="118" spans="1:5" ht="24" customHeight="1">
      <c r="A118" s="541" t="s">
        <v>1267</v>
      </c>
      <c r="B118" s="542"/>
      <c r="C118" s="578"/>
      <c r="D118" s="205">
        <f>SUM(D119:D144)</f>
        <v>71505773</v>
      </c>
      <c r="E118" s="3">
        <f>+COUNT(D119:D144)</f>
        <v>26</v>
      </c>
    </row>
    <row r="119" spans="1:5" ht="24" customHeight="1">
      <c r="A119" s="303" t="s">
        <v>926</v>
      </c>
      <c r="B119" s="113" t="s">
        <v>927</v>
      </c>
      <c r="C119" s="315" t="s">
        <v>928</v>
      </c>
      <c r="D119" s="306">
        <v>3000000</v>
      </c>
      <c r="E119" s="35"/>
    </row>
    <row r="120" spans="1:4" ht="24" customHeight="1">
      <c r="A120" s="303" t="s">
        <v>929</v>
      </c>
      <c r="B120" s="113" t="s">
        <v>930</v>
      </c>
      <c r="C120" s="315" t="s">
        <v>1253</v>
      </c>
      <c r="D120" s="306">
        <v>3000000</v>
      </c>
    </row>
    <row r="121" spans="1:4" ht="24" customHeight="1">
      <c r="A121" s="303" t="s">
        <v>931</v>
      </c>
      <c r="B121" s="113" t="s">
        <v>932</v>
      </c>
      <c r="C121" s="315" t="s">
        <v>933</v>
      </c>
      <c r="D121" s="306">
        <v>3000000</v>
      </c>
    </row>
    <row r="122" spans="1:4" ht="24" customHeight="1">
      <c r="A122" s="92" t="s">
        <v>934</v>
      </c>
      <c r="B122" s="113" t="s">
        <v>935</v>
      </c>
      <c r="C122" s="315" t="s">
        <v>936</v>
      </c>
      <c r="D122" s="306">
        <v>2649990</v>
      </c>
    </row>
    <row r="123" spans="1:4" ht="24" customHeight="1">
      <c r="A123" s="303" t="s">
        <v>937</v>
      </c>
      <c r="B123" s="113" t="s">
        <v>938</v>
      </c>
      <c r="C123" s="315" t="s">
        <v>1794</v>
      </c>
      <c r="D123" s="306">
        <v>1535015</v>
      </c>
    </row>
    <row r="124" spans="1:4" ht="24" customHeight="1">
      <c r="A124" s="92" t="s">
        <v>939</v>
      </c>
      <c r="B124" s="113" t="s">
        <v>940</v>
      </c>
      <c r="C124" s="315" t="s">
        <v>941</v>
      </c>
      <c r="D124" s="306">
        <v>3000000</v>
      </c>
    </row>
    <row r="125" spans="1:4" ht="24" customHeight="1">
      <c r="A125" s="303" t="s">
        <v>942</v>
      </c>
      <c r="B125" s="113" t="s">
        <v>943</v>
      </c>
      <c r="C125" s="315" t="s">
        <v>944</v>
      </c>
      <c r="D125" s="306">
        <v>3000000</v>
      </c>
    </row>
    <row r="126" spans="1:4" ht="24" customHeight="1">
      <c r="A126" s="303" t="s">
        <v>945</v>
      </c>
      <c r="B126" s="113" t="s">
        <v>946</v>
      </c>
      <c r="C126" s="315" t="s">
        <v>947</v>
      </c>
      <c r="D126" s="306">
        <v>3000000</v>
      </c>
    </row>
    <row r="127" spans="1:4" ht="24" customHeight="1">
      <c r="A127" s="303" t="s">
        <v>948</v>
      </c>
      <c r="B127" s="113" t="s">
        <v>665</v>
      </c>
      <c r="C127" s="315" t="s">
        <v>1794</v>
      </c>
      <c r="D127" s="306">
        <v>2990060</v>
      </c>
    </row>
    <row r="128" spans="1:4" ht="24" customHeight="1">
      <c r="A128" s="303" t="s">
        <v>949</v>
      </c>
      <c r="B128" s="113" t="s">
        <v>950</v>
      </c>
      <c r="C128" s="315" t="s">
        <v>951</v>
      </c>
      <c r="D128" s="306">
        <v>2966590</v>
      </c>
    </row>
    <row r="129" spans="1:4" ht="24" customHeight="1">
      <c r="A129" s="92" t="s">
        <v>952</v>
      </c>
      <c r="B129" s="113" t="s">
        <v>953</v>
      </c>
      <c r="C129" s="315" t="s">
        <v>954</v>
      </c>
      <c r="D129" s="306">
        <v>3000000</v>
      </c>
    </row>
    <row r="130" spans="1:4" ht="24" customHeight="1">
      <c r="A130" s="303" t="s">
        <v>955</v>
      </c>
      <c r="B130" s="113" t="s">
        <v>956</v>
      </c>
      <c r="C130" s="315" t="s">
        <v>957</v>
      </c>
      <c r="D130" s="306">
        <v>2729146</v>
      </c>
    </row>
    <row r="131" spans="1:4" ht="24" customHeight="1">
      <c r="A131" s="303" t="s">
        <v>958</v>
      </c>
      <c r="B131" s="113" t="s">
        <v>959</v>
      </c>
      <c r="C131" s="315" t="s">
        <v>960</v>
      </c>
      <c r="D131" s="306">
        <v>3000000</v>
      </c>
    </row>
    <row r="132" spans="1:4" ht="24" customHeight="1">
      <c r="A132" s="303" t="s">
        <v>961</v>
      </c>
      <c r="B132" s="113" t="s">
        <v>962</v>
      </c>
      <c r="C132" s="315" t="s">
        <v>963</v>
      </c>
      <c r="D132" s="306">
        <v>1976262</v>
      </c>
    </row>
    <row r="133" spans="1:4" ht="24" customHeight="1">
      <c r="A133" s="303" t="s">
        <v>964</v>
      </c>
      <c r="B133" s="113" t="s">
        <v>670</v>
      </c>
      <c r="C133" s="315" t="s">
        <v>671</v>
      </c>
      <c r="D133" s="306">
        <v>3000000</v>
      </c>
    </row>
    <row r="134" spans="1:4" ht="24" customHeight="1">
      <c r="A134" s="303" t="s">
        <v>965</v>
      </c>
      <c r="B134" s="113" t="s">
        <v>966</v>
      </c>
      <c r="C134" s="315" t="s">
        <v>941</v>
      </c>
      <c r="D134" s="306">
        <v>3000000</v>
      </c>
    </row>
    <row r="135" spans="1:4" ht="24" customHeight="1">
      <c r="A135" s="303" t="s">
        <v>967</v>
      </c>
      <c r="B135" s="113" t="s">
        <v>968</v>
      </c>
      <c r="C135" s="315" t="s">
        <v>969</v>
      </c>
      <c r="D135" s="306">
        <v>2554753</v>
      </c>
    </row>
    <row r="136" spans="1:4" ht="24" customHeight="1">
      <c r="A136" s="109" t="s">
        <v>1146</v>
      </c>
      <c r="B136" s="297" t="s">
        <v>1147</v>
      </c>
      <c r="C136" s="318" t="s">
        <v>1148</v>
      </c>
      <c r="D136" s="299">
        <v>1241482</v>
      </c>
    </row>
    <row r="137" spans="1:4" ht="24" customHeight="1">
      <c r="A137" s="109" t="s">
        <v>1149</v>
      </c>
      <c r="B137" s="297" t="s">
        <v>935</v>
      </c>
      <c r="C137" s="318" t="s">
        <v>936</v>
      </c>
      <c r="D137" s="299">
        <v>3000000</v>
      </c>
    </row>
    <row r="138" spans="1:4" ht="24" customHeight="1">
      <c r="A138" s="109" t="s">
        <v>1150</v>
      </c>
      <c r="B138" s="297" t="s">
        <v>123</v>
      </c>
      <c r="C138" s="318" t="s">
        <v>1151</v>
      </c>
      <c r="D138" s="299">
        <v>3000000</v>
      </c>
    </row>
    <row r="139" spans="1:4" ht="24" customHeight="1">
      <c r="A139" s="109" t="s">
        <v>1152</v>
      </c>
      <c r="B139" s="297" t="s">
        <v>799</v>
      </c>
      <c r="C139" s="318" t="s">
        <v>1423</v>
      </c>
      <c r="D139" s="299">
        <v>3000000</v>
      </c>
    </row>
    <row r="140" spans="1:4" ht="24" customHeight="1">
      <c r="A140" s="109" t="s">
        <v>1153</v>
      </c>
      <c r="B140" s="297" t="s">
        <v>510</v>
      </c>
      <c r="C140" s="318" t="s">
        <v>1105</v>
      </c>
      <c r="D140" s="299">
        <v>1862475</v>
      </c>
    </row>
    <row r="141" spans="1:4" ht="24" customHeight="1">
      <c r="A141" s="109" t="s">
        <v>1154</v>
      </c>
      <c r="B141" s="297" t="s">
        <v>800</v>
      </c>
      <c r="C141" s="318" t="s">
        <v>1155</v>
      </c>
      <c r="D141" s="299">
        <v>3000000</v>
      </c>
    </row>
    <row r="142" spans="1:4" ht="24" customHeight="1">
      <c r="A142" s="109" t="s">
        <v>1156</v>
      </c>
      <c r="B142" s="297" t="s">
        <v>1203</v>
      </c>
      <c r="C142" s="318" t="s">
        <v>518</v>
      </c>
      <c r="D142" s="299">
        <v>3000000</v>
      </c>
    </row>
    <row r="143" spans="1:4" ht="24" customHeight="1">
      <c r="A143" s="109" t="s">
        <v>1157</v>
      </c>
      <c r="B143" s="297" t="s">
        <v>950</v>
      </c>
      <c r="C143" s="318" t="s">
        <v>951</v>
      </c>
      <c r="D143" s="299">
        <v>3000000</v>
      </c>
    </row>
    <row r="144" spans="1:4" ht="24" customHeight="1">
      <c r="A144" s="109" t="s">
        <v>1064</v>
      </c>
      <c r="B144" s="297" t="s">
        <v>801</v>
      </c>
      <c r="C144" s="318" t="s">
        <v>1065</v>
      </c>
      <c r="D144" s="299">
        <v>3000000</v>
      </c>
    </row>
    <row r="145" spans="1:5" ht="24" customHeight="1">
      <c r="A145" s="541" t="s">
        <v>1740</v>
      </c>
      <c r="B145" s="542"/>
      <c r="C145" s="578"/>
      <c r="D145" s="205">
        <f>SUM(D146:D171)</f>
        <v>57750316</v>
      </c>
      <c r="E145" s="3">
        <f>+COUNT(D146:D171)</f>
        <v>26</v>
      </c>
    </row>
    <row r="146" spans="1:4" ht="24" customHeight="1">
      <c r="A146" s="312" t="s">
        <v>970</v>
      </c>
      <c r="B146" s="112" t="s">
        <v>971</v>
      </c>
      <c r="C146" s="313" t="s">
        <v>909</v>
      </c>
      <c r="D146" s="314">
        <v>2688432</v>
      </c>
    </row>
    <row r="147" spans="1:4" ht="24" customHeight="1">
      <c r="A147" s="312" t="s">
        <v>972</v>
      </c>
      <c r="B147" s="112" t="s">
        <v>971</v>
      </c>
      <c r="C147" s="313" t="s">
        <v>973</v>
      </c>
      <c r="D147" s="314">
        <v>2630545</v>
      </c>
    </row>
    <row r="148" spans="1:4" ht="24" customHeight="1">
      <c r="A148" s="312" t="s">
        <v>974</v>
      </c>
      <c r="B148" s="112" t="s">
        <v>971</v>
      </c>
      <c r="C148" s="313" t="s">
        <v>975</v>
      </c>
      <c r="D148" s="314">
        <v>2971506</v>
      </c>
    </row>
    <row r="149" spans="1:4" ht="24" customHeight="1">
      <c r="A149" s="303" t="s">
        <v>976</v>
      </c>
      <c r="B149" s="113" t="s">
        <v>977</v>
      </c>
      <c r="C149" s="315" t="s">
        <v>978</v>
      </c>
      <c r="D149" s="306">
        <v>1581582</v>
      </c>
    </row>
    <row r="150" spans="1:4" ht="24" customHeight="1">
      <c r="A150" s="303" t="s">
        <v>979</v>
      </c>
      <c r="B150" s="113" t="s">
        <v>930</v>
      </c>
      <c r="C150" s="315" t="s">
        <v>980</v>
      </c>
      <c r="D150" s="306">
        <v>1903772</v>
      </c>
    </row>
    <row r="151" spans="1:4" ht="24" customHeight="1">
      <c r="A151" s="303" t="s">
        <v>981</v>
      </c>
      <c r="B151" s="113" t="s">
        <v>982</v>
      </c>
      <c r="C151" s="315" t="s">
        <v>983</v>
      </c>
      <c r="D151" s="306">
        <v>1772544</v>
      </c>
    </row>
    <row r="152" spans="1:4" ht="24" customHeight="1">
      <c r="A152" s="303" t="s">
        <v>984</v>
      </c>
      <c r="B152" s="113" t="s">
        <v>982</v>
      </c>
      <c r="C152" s="315" t="s">
        <v>985</v>
      </c>
      <c r="D152" s="306">
        <v>2221680</v>
      </c>
    </row>
    <row r="153" spans="1:4" ht="24" customHeight="1">
      <c r="A153" s="303" t="s">
        <v>986</v>
      </c>
      <c r="B153" s="113" t="s">
        <v>987</v>
      </c>
      <c r="C153" s="315" t="s">
        <v>988</v>
      </c>
      <c r="D153" s="306">
        <v>1564540</v>
      </c>
    </row>
    <row r="154" spans="1:4" ht="24" customHeight="1">
      <c r="A154" s="303" t="s">
        <v>989</v>
      </c>
      <c r="B154" s="113" t="s">
        <v>987</v>
      </c>
      <c r="C154" s="315" t="s">
        <v>990</v>
      </c>
      <c r="D154" s="306">
        <v>3000000</v>
      </c>
    </row>
    <row r="155" spans="1:4" ht="24" customHeight="1">
      <c r="A155" s="92" t="s">
        <v>991</v>
      </c>
      <c r="B155" s="113" t="s">
        <v>982</v>
      </c>
      <c r="C155" s="315" t="s">
        <v>992</v>
      </c>
      <c r="D155" s="306">
        <v>2143393</v>
      </c>
    </row>
    <row r="156" spans="1:4" ht="24" customHeight="1">
      <c r="A156" s="303" t="s">
        <v>993</v>
      </c>
      <c r="B156" s="113" t="s">
        <v>982</v>
      </c>
      <c r="C156" s="315" t="s">
        <v>1394</v>
      </c>
      <c r="D156" s="306">
        <v>2191503</v>
      </c>
    </row>
    <row r="157" spans="1:4" ht="24" customHeight="1">
      <c r="A157" s="303" t="s">
        <v>994</v>
      </c>
      <c r="B157" s="113" t="s">
        <v>982</v>
      </c>
      <c r="C157" s="315" t="s">
        <v>995</v>
      </c>
      <c r="D157" s="306">
        <v>2376906</v>
      </c>
    </row>
    <row r="158" spans="1:4" ht="24" customHeight="1">
      <c r="A158" s="303" t="s">
        <v>996</v>
      </c>
      <c r="B158" s="113" t="s">
        <v>982</v>
      </c>
      <c r="C158" s="315" t="s">
        <v>997</v>
      </c>
      <c r="D158" s="306">
        <v>1942196</v>
      </c>
    </row>
    <row r="159" spans="1:4" ht="24" customHeight="1">
      <c r="A159" s="303" t="s">
        <v>998</v>
      </c>
      <c r="B159" s="113" t="s">
        <v>982</v>
      </c>
      <c r="C159" s="315" t="s">
        <v>999</v>
      </c>
      <c r="D159" s="306">
        <v>2400784</v>
      </c>
    </row>
    <row r="160" spans="1:4" ht="24" customHeight="1">
      <c r="A160" s="303" t="s">
        <v>1000</v>
      </c>
      <c r="B160" s="113" t="s">
        <v>982</v>
      </c>
      <c r="C160" s="315" t="s">
        <v>1001</v>
      </c>
      <c r="D160" s="306">
        <v>1880490</v>
      </c>
    </row>
    <row r="161" spans="1:4" ht="24" customHeight="1">
      <c r="A161" s="303" t="s">
        <v>1002</v>
      </c>
      <c r="B161" s="113" t="s">
        <v>982</v>
      </c>
      <c r="C161" s="315" t="s">
        <v>1003</v>
      </c>
      <c r="D161" s="306">
        <v>1997840</v>
      </c>
    </row>
    <row r="162" spans="1:4" ht="24" customHeight="1">
      <c r="A162" s="303" t="s">
        <v>1004</v>
      </c>
      <c r="B162" s="113" t="s">
        <v>982</v>
      </c>
      <c r="C162" s="315" t="s">
        <v>1005</v>
      </c>
      <c r="D162" s="306">
        <v>2563876</v>
      </c>
    </row>
    <row r="163" spans="1:4" ht="24" customHeight="1">
      <c r="A163" s="303" t="s">
        <v>1006</v>
      </c>
      <c r="B163" s="113" t="s">
        <v>982</v>
      </c>
      <c r="C163" s="315" t="s">
        <v>1007</v>
      </c>
      <c r="D163" s="306">
        <v>1275060</v>
      </c>
    </row>
    <row r="164" spans="1:4" ht="24" customHeight="1">
      <c r="A164" s="303" t="s">
        <v>1008</v>
      </c>
      <c r="B164" s="113" t="s">
        <v>987</v>
      </c>
      <c r="C164" s="315" t="s">
        <v>1009</v>
      </c>
      <c r="D164" s="306">
        <v>1985820</v>
      </c>
    </row>
    <row r="165" spans="1:4" ht="24" customHeight="1">
      <c r="A165" s="303" t="s">
        <v>1010</v>
      </c>
      <c r="B165" s="113" t="s">
        <v>982</v>
      </c>
      <c r="C165" s="315" t="s">
        <v>1011</v>
      </c>
      <c r="D165" s="306">
        <v>2646653</v>
      </c>
    </row>
    <row r="166" spans="1:4" ht="24" customHeight="1">
      <c r="A166" s="303" t="s">
        <v>1012</v>
      </c>
      <c r="B166" s="113" t="s">
        <v>1013</v>
      </c>
      <c r="C166" s="315" t="s">
        <v>1014</v>
      </c>
      <c r="D166" s="306">
        <v>2208543</v>
      </c>
    </row>
    <row r="167" spans="1:4" ht="24" customHeight="1">
      <c r="A167" s="303" t="s">
        <v>1015</v>
      </c>
      <c r="B167" s="113" t="s">
        <v>987</v>
      </c>
      <c r="C167" s="315" t="s">
        <v>1016</v>
      </c>
      <c r="D167" s="306">
        <v>2284532</v>
      </c>
    </row>
    <row r="168" spans="1:4" ht="24" customHeight="1">
      <c r="A168" s="303" t="s">
        <v>1017</v>
      </c>
      <c r="B168" s="113" t="s">
        <v>1159</v>
      </c>
      <c r="C168" s="315" t="s">
        <v>625</v>
      </c>
      <c r="D168" s="306">
        <v>2904667</v>
      </c>
    </row>
    <row r="169" spans="1:4" ht="24" customHeight="1">
      <c r="A169" s="317" t="s">
        <v>1158</v>
      </c>
      <c r="B169" s="297" t="s">
        <v>1159</v>
      </c>
      <c r="C169" s="318" t="s">
        <v>1160</v>
      </c>
      <c r="D169" s="299">
        <v>3000000</v>
      </c>
    </row>
    <row r="170" spans="1:4" ht="24" customHeight="1">
      <c r="A170" s="317" t="s">
        <v>1161</v>
      </c>
      <c r="B170" s="297" t="s">
        <v>1162</v>
      </c>
      <c r="C170" s="318" t="s">
        <v>1394</v>
      </c>
      <c r="D170" s="299">
        <v>1863985</v>
      </c>
    </row>
    <row r="171" spans="1:4" ht="24" customHeight="1">
      <c r="A171" s="317" t="s">
        <v>811</v>
      </c>
      <c r="B171" s="297"/>
      <c r="C171" s="318" t="s">
        <v>812</v>
      </c>
      <c r="D171" s="299">
        <v>1749467</v>
      </c>
    </row>
    <row r="172" spans="1:5" ht="24" customHeight="1">
      <c r="A172" s="541" t="s">
        <v>414</v>
      </c>
      <c r="B172" s="542"/>
      <c r="C172" s="578"/>
      <c r="D172" s="205">
        <f>SUM(D173:D184)</f>
        <v>17251615</v>
      </c>
      <c r="E172" s="3">
        <f>+COUNT(D173:D184)</f>
        <v>12</v>
      </c>
    </row>
    <row r="173" spans="1:4" ht="24" customHeight="1">
      <c r="A173" s="317" t="s">
        <v>1018</v>
      </c>
      <c r="B173" s="319" t="s">
        <v>1388</v>
      </c>
      <c r="C173" s="320" t="s">
        <v>518</v>
      </c>
      <c r="D173" s="314">
        <v>2000000</v>
      </c>
    </row>
    <row r="174" spans="1:4" ht="24" customHeight="1">
      <c r="A174" s="317" t="s">
        <v>1019</v>
      </c>
      <c r="B174" s="319" t="s">
        <v>1020</v>
      </c>
      <c r="C174" s="320" t="s">
        <v>1021</v>
      </c>
      <c r="D174" s="299">
        <v>1526763</v>
      </c>
    </row>
    <row r="175" spans="1:4" ht="24" customHeight="1">
      <c r="A175" s="317" t="s">
        <v>1022</v>
      </c>
      <c r="B175" s="319" t="s">
        <v>1023</v>
      </c>
      <c r="C175" s="320" t="s">
        <v>1024</v>
      </c>
      <c r="D175" s="299">
        <v>2000000</v>
      </c>
    </row>
    <row r="176" spans="1:4" ht="24" customHeight="1">
      <c r="A176" s="317" t="s">
        <v>1025</v>
      </c>
      <c r="B176" s="319" t="s">
        <v>950</v>
      </c>
      <c r="C176" s="318" t="s">
        <v>951</v>
      </c>
      <c r="D176" s="299">
        <v>1283151</v>
      </c>
    </row>
    <row r="177" spans="1:4" ht="24" customHeight="1">
      <c r="A177" s="317" t="s">
        <v>1026</v>
      </c>
      <c r="B177" s="319" t="s">
        <v>1027</v>
      </c>
      <c r="C177" s="320" t="s">
        <v>1318</v>
      </c>
      <c r="D177" s="299">
        <v>387150</v>
      </c>
    </row>
    <row r="178" spans="1:4" ht="24" customHeight="1">
      <c r="A178" s="317" t="s">
        <v>1028</v>
      </c>
      <c r="B178" s="319" t="s">
        <v>1029</v>
      </c>
      <c r="C178" s="320" t="s">
        <v>419</v>
      </c>
      <c r="D178" s="299">
        <v>1133412</v>
      </c>
    </row>
    <row r="179" spans="1:4" ht="24" customHeight="1">
      <c r="A179" s="317" t="s">
        <v>1030</v>
      </c>
      <c r="B179" s="319" t="s">
        <v>1031</v>
      </c>
      <c r="C179" s="318" t="s">
        <v>1406</v>
      </c>
      <c r="D179" s="299">
        <v>1411164</v>
      </c>
    </row>
    <row r="180" spans="1:4" ht="24" customHeight="1">
      <c r="A180" s="317" t="s">
        <v>1032</v>
      </c>
      <c r="B180" s="319" t="s">
        <v>142</v>
      </c>
      <c r="C180" s="320" t="s">
        <v>662</v>
      </c>
      <c r="D180" s="299">
        <v>969090</v>
      </c>
    </row>
    <row r="181" spans="1:4" ht="24" customHeight="1">
      <c r="A181" s="317" t="s">
        <v>1033</v>
      </c>
      <c r="B181" s="319" t="s">
        <v>1388</v>
      </c>
      <c r="C181" s="320" t="s">
        <v>518</v>
      </c>
      <c r="D181" s="299">
        <v>2000000</v>
      </c>
    </row>
    <row r="182" spans="1:4" ht="24" customHeight="1">
      <c r="A182" s="317" t="s">
        <v>1163</v>
      </c>
      <c r="B182" s="297" t="s">
        <v>950</v>
      </c>
      <c r="C182" s="318" t="s">
        <v>951</v>
      </c>
      <c r="D182" s="299">
        <v>932615</v>
      </c>
    </row>
    <row r="183" spans="1:4" ht="24" customHeight="1">
      <c r="A183" s="317" t="s">
        <v>1164</v>
      </c>
      <c r="B183" s="297" t="s">
        <v>879</v>
      </c>
      <c r="C183" s="318" t="s">
        <v>518</v>
      </c>
      <c r="D183" s="299">
        <v>2000000</v>
      </c>
    </row>
    <row r="184" spans="1:4" ht="24" customHeight="1">
      <c r="A184" s="110" t="s">
        <v>1165</v>
      </c>
      <c r="B184" s="300" t="s">
        <v>1417</v>
      </c>
      <c r="C184" s="321" t="s">
        <v>1418</v>
      </c>
      <c r="D184" s="299">
        <v>1608270</v>
      </c>
    </row>
    <row r="185" spans="1:5" ht="24" customHeight="1" thickBot="1">
      <c r="A185" s="538" t="s">
        <v>1762</v>
      </c>
      <c r="B185" s="539"/>
      <c r="C185" s="540"/>
      <c r="D185" s="328">
        <f>D70+D82+D118+D172+D145</f>
        <v>1066066248</v>
      </c>
      <c r="E185" s="4">
        <f>+E70+E82+E118+E145+E172</f>
        <v>110</v>
      </c>
    </row>
    <row r="186" ht="24" customHeight="1" thickBot="1"/>
    <row r="187" spans="1:4" ht="24" customHeight="1" thickBot="1">
      <c r="A187" s="550" t="s">
        <v>2765</v>
      </c>
      <c r="B187" s="551"/>
      <c r="C187" s="552"/>
      <c r="D187" s="553" t="s">
        <v>1369</v>
      </c>
    </row>
    <row r="188" spans="1:4" ht="24" customHeight="1" thickBot="1">
      <c r="A188" s="88" t="s">
        <v>1168</v>
      </c>
      <c r="B188" s="89" t="s">
        <v>1169</v>
      </c>
      <c r="C188" s="90" t="s">
        <v>1170</v>
      </c>
      <c r="D188" s="553"/>
    </row>
    <row r="189" spans="1:4" ht="24" customHeight="1">
      <c r="A189" s="564" t="s">
        <v>698</v>
      </c>
      <c r="B189" s="565"/>
      <c r="C189" s="565"/>
      <c r="D189" s="327">
        <f>SUM(D190:D191)</f>
        <v>900000000</v>
      </c>
    </row>
    <row r="190" spans="1:4" ht="24" customHeight="1">
      <c r="A190" s="91" t="s">
        <v>802</v>
      </c>
      <c r="B190" s="98" t="s">
        <v>804</v>
      </c>
      <c r="C190" s="99" t="s">
        <v>1829</v>
      </c>
      <c r="D190" s="100">
        <v>550000000</v>
      </c>
    </row>
    <row r="191" spans="1:4" ht="24" customHeight="1">
      <c r="A191" s="322" t="s">
        <v>803</v>
      </c>
      <c r="B191" s="323" t="s">
        <v>805</v>
      </c>
      <c r="C191" s="324" t="s">
        <v>1829</v>
      </c>
      <c r="D191" s="100">
        <v>350000000</v>
      </c>
    </row>
    <row r="192" spans="1:4" ht="24" customHeight="1">
      <c r="A192" s="543" t="s">
        <v>701</v>
      </c>
      <c r="B192" s="544"/>
      <c r="C192" s="544"/>
      <c r="D192" s="207">
        <f>SUM(D193)</f>
        <v>400000000</v>
      </c>
    </row>
    <row r="193" spans="1:4" ht="24" customHeight="1">
      <c r="A193" s="91" t="s">
        <v>806</v>
      </c>
      <c r="B193" s="98" t="s">
        <v>701</v>
      </c>
      <c r="C193" s="99" t="s">
        <v>703</v>
      </c>
      <c r="D193" s="100">
        <v>400000000</v>
      </c>
    </row>
    <row r="194" spans="1:4" ht="24" customHeight="1">
      <c r="A194" s="543" t="s">
        <v>809</v>
      </c>
      <c r="B194" s="544"/>
      <c r="C194" s="544"/>
      <c r="D194" s="207">
        <f>SUM(D195)</f>
        <v>16095003</v>
      </c>
    </row>
    <row r="195" spans="1:4" ht="24" customHeight="1" thickBot="1">
      <c r="A195" s="91" t="s">
        <v>807</v>
      </c>
      <c r="B195" s="98" t="s">
        <v>808</v>
      </c>
      <c r="C195" s="99" t="s">
        <v>1875</v>
      </c>
      <c r="D195" s="100">
        <v>16095003</v>
      </c>
    </row>
    <row r="196" spans="1:4" ht="24" customHeight="1" thickBot="1">
      <c r="A196" s="610" t="s">
        <v>704</v>
      </c>
      <c r="B196" s="611"/>
      <c r="C196" s="612"/>
      <c r="D196" s="209">
        <f>+D189+D192+D194</f>
        <v>1316095003</v>
      </c>
    </row>
  </sheetData>
  <sheetProtection/>
  <mergeCells count="25">
    <mergeCell ref="D187:D188"/>
    <mergeCell ref="A196:C196"/>
    <mergeCell ref="A68:C68"/>
    <mergeCell ref="D68:D69"/>
    <mergeCell ref="A172:C172"/>
    <mergeCell ref="A70:C70"/>
    <mergeCell ref="A185:C185"/>
    <mergeCell ref="A187:C187"/>
    <mergeCell ref="A189:C189"/>
    <mergeCell ref="A192:C192"/>
    <mergeCell ref="A194:C194"/>
    <mergeCell ref="A34:C34"/>
    <mergeCell ref="A59:C59"/>
    <mergeCell ref="A37:C37"/>
    <mergeCell ref="A145:C145"/>
    <mergeCell ref="A1:D1"/>
    <mergeCell ref="A2:C2"/>
    <mergeCell ref="D2:D3"/>
    <mergeCell ref="A25:C25"/>
    <mergeCell ref="A4:C4"/>
    <mergeCell ref="A53:C53"/>
    <mergeCell ref="A41:C41"/>
    <mergeCell ref="A82:C82"/>
    <mergeCell ref="A118:C118"/>
    <mergeCell ref="A66:C66"/>
  </mergeCells>
  <printOptions horizontalCentered="1"/>
  <pageMargins left="0.3937007874015748" right="0.3937007874015748" top="0.5905511811023623" bottom="0.5905511811023623" header="0" footer="0"/>
  <pageSetup orientation="portrait" scale="98" r:id="rId1"/>
  <rowBreaks count="6" manualBreakCount="6">
    <brk id="29" max="3" man="1"/>
    <brk id="58" max="255" man="1"/>
    <brk id="88" max="255" man="1"/>
    <brk id="117" max="255" man="1"/>
    <brk id="148" max="255" man="1"/>
    <brk id="17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12"/>
  <sheetViews>
    <sheetView zoomScale="80" zoomScaleNormal="80" zoomScalePageLayoutView="0" workbookViewId="0" topLeftCell="A193">
      <selection activeCell="D73" sqref="D73"/>
    </sheetView>
  </sheetViews>
  <sheetFormatPr defaultColWidth="11.421875" defaultRowHeight="21" customHeight="1"/>
  <cols>
    <col min="1" max="1" width="9.00390625" style="3" customWidth="1"/>
    <col min="2" max="2" width="38.140625" style="1" customWidth="1"/>
    <col min="3" max="3" width="34.8515625" style="1" customWidth="1"/>
    <col min="4" max="4" width="18.00390625" style="1" bestFit="1" customWidth="1"/>
    <col min="5" max="16384" width="11.421875" style="1" customWidth="1"/>
  </cols>
  <sheetData>
    <row r="1" spans="1:4" ht="24" customHeight="1">
      <c r="A1" s="532" t="s">
        <v>1905</v>
      </c>
      <c r="B1" s="532"/>
      <c r="C1" s="532"/>
      <c r="D1" s="532"/>
    </row>
    <row r="2" spans="1:4" s="2" customFormat="1" ht="24" customHeight="1">
      <c r="A2" s="617" t="s">
        <v>1166</v>
      </c>
      <c r="B2" s="617"/>
      <c r="C2" s="617"/>
      <c r="D2" s="618" t="s">
        <v>1167</v>
      </c>
    </row>
    <row r="3" spans="1:4" s="2" customFormat="1" ht="24" customHeight="1">
      <c r="A3" s="329" t="s">
        <v>1168</v>
      </c>
      <c r="B3" s="330" t="s">
        <v>1169</v>
      </c>
      <c r="C3" s="331" t="s">
        <v>1170</v>
      </c>
      <c r="D3" s="619"/>
    </row>
    <row r="4" spans="1:5" ht="24" customHeight="1">
      <c r="A4" s="608" t="s">
        <v>656</v>
      </c>
      <c r="B4" s="524"/>
      <c r="C4" s="525"/>
      <c r="D4" s="8">
        <f>SUM(D5:D22)</f>
        <v>360000000</v>
      </c>
      <c r="E4" s="3">
        <f>+COUNT(D5:D22)</f>
        <v>18</v>
      </c>
    </row>
    <row r="5" spans="1:4" ht="24" customHeight="1">
      <c r="A5" s="49" t="s">
        <v>2026</v>
      </c>
      <c r="B5" s="352" t="s">
        <v>1993</v>
      </c>
      <c r="C5" s="352" t="s">
        <v>1994</v>
      </c>
      <c r="D5" s="353">
        <v>20000000</v>
      </c>
    </row>
    <row r="6" spans="1:4" ht="24" customHeight="1">
      <c r="A6" s="39" t="s">
        <v>2027</v>
      </c>
      <c r="B6" s="113" t="s">
        <v>1995</v>
      </c>
      <c r="C6" s="113" t="s">
        <v>1996</v>
      </c>
      <c r="D6" s="338">
        <v>20000000</v>
      </c>
    </row>
    <row r="7" spans="1:4" ht="24" customHeight="1">
      <c r="A7" s="39" t="s">
        <v>2028</v>
      </c>
      <c r="B7" s="113" t="s">
        <v>283</v>
      </c>
      <c r="C7" s="113" t="s">
        <v>843</v>
      </c>
      <c r="D7" s="338">
        <v>20000000</v>
      </c>
    </row>
    <row r="8" spans="1:4" ht="24" customHeight="1">
      <c r="A8" s="39" t="s">
        <v>2029</v>
      </c>
      <c r="B8" s="113" t="s">
        <v>1997</v>
      </c>
      <c r="C8" s="113" t="s">
        <v>1998</v>
      </c>
      <c r="D8" s="338">
        <v>20000000</v>
      </c>
    </row>
    <row r="9" spans="1:4" ht="24" customHeight="1">
      <c r="A9" s="39" t="s">
        <v>2030</v>
      </c>
      <c r="B9" s="113" t="s">
        <v>1999</v>
      </c>
      <c r="C9" s="113" t="s">
        <v>2000</v>
      </c>
      <c r="D9" s="338">
        <v>20000000</v>
      </c>
    </row>
    <row r="10" spans="1:4" ht="24" customHeight="1">
      <c r="A10" s="39" t="s">
        <v>2031</v>
      </c>
      <c r="B10" s="113" t="s">
        <v>2001</v>
      </c>
      <c r="C10" s="113" t="s">
        <v>2002</v>
      </c>
      <c r="D10" s="338">
        <v>20000000</v>
      </c>
    </row>
    <row r="11" spans="1:4" ht="24" customHeight="1">
      <c r="A11" s="39" t="s">
        <v>2032</v>
      </c>
      <c r="B11" s="113" t="s">
        <v>2003</v>
      </c>
      <c r="C11" s="113" t="s">
        <v>2004</v>
      </c>
      <c r="D11" s="338">
        <v>20000000</v>
      </c>
    </row>
    <row r="12" spans="1:4" ht="24" customHeight="1">
      <c r="A12" s="39" t="s">
        <v>2033</v>
      </c>
      <c r="B12" s="113" t="s">
        <v>2005</v>
      </c>
      <c r="C12" s="113" t="s">
        <v>2006</v>
      </c>
      <c r="D12" s="338">
        <v>20000000</v>
      </c>
    </row>
    <row r="13" spans="1:4" ht="24" customHeight="1">
      <c r="A13" s="39" t="s">
        <v>2034</v>
      </c>
      <c r="B13" s="113" t="s">
        <v>2007</v>
      </c>
      <c r="C13" s="113" t="s">
        <v>1796</v>
      </c>
      <c r="D13" s="338">
        <v>20000000</v>
      </c>
    </row>
    <row r="14" spans="1:4" ht="24" customHeight="1">
      <c r="A14" s="39" t="s">
        <v>2035</v>
      </c>
      <c r="B14" s="113" t="s">
        <v>2008</v>
      </c>
      <c r="C14" s="113" t="s">
        <v>2009</v>
      </c>
      <c r="D14" s="338">
        <v>20000000</v>
      </c>
    </row>
    <row r="15" spans="1:4" ht="24" customHeight="1">
      <c r="A15" s="39" t="s">
        <v>2036</v>
      </c>
      <c r="B15" s="113" t="s">
        <v>2010</v>
      </c>
      <c r="C15" s="113" t="s">
        <v>2011</v>
      </c>
      <c r="D15" s="338">
        <v>20000000</v>
      </c>
    </row>
    <row r="16" spans="1:4" s="87" customFormat="1" ht="24" customHeight="1">
      <c r="A16" s="39" t="s">
        <v>2037</v>
      </c>
      <c r="B16" s="113" t="s">
        <v>2012</v>
      </c>
      <c r="C16" s="113" t="s">
        <v>2013</v>
      </c>
      <c r="D16" s="338">
        <v>20000000</v>
      </c>
    </row>
    <row r="17" spans="1:4" s="87" customFormat="1" ht="24" customHeight="1">
      <c r="A17" s="39" t="s">
        <v>2038</v>
      </c>
      <c r="B17" s="113" t="s">
        <v>2014</v>
      </c>
      <c r="C17" s="113" t="s">
        <v>2015</v>
      </c>
      <c r="D17" s="338">
        <v>20000000</v>
      </c>
    </row>
    <row r="18" spans="1:4" s="87" customFormat="1" ht="24" customHeight="1">
      <c r="A18" s="39" t="s">
        <v>2039</v>
      </c>
      <c r="B18" s="113" t="s">
        <v>2016</v>
      </c>
      <c r="C18" s="113" t="s">
        <v>2017</v>
      </c>
      <c r="D18" s="338">
        <v>20000000</v>
      </c>
    </row>
    <row r="19" spans="1:4" s="87" customFormat="1" ht="24" customHeight="1">
      <c r="A19" s="39" t="s">
        <v>2040</v>
      </c>
      <c r="B19" s="113" t="s">
        <v>2018</v>
      </c>
      <c r="C19" s="113" t="s">
        <v>2019</v>
      </c>
      <c r="D19" s="338">
        <v>20000000</v>
      </c>
    </row>
    <row r="20" spans="1:4" s="87" customFormat="1" ht="24" customHeight="1">
      <c r="A20" s="39" t="s">
        <v>2041</v>
      </c>
      <c r="B20" s="113" t="s">
        <v>2020</v>
      </c>
      <c r="C20" s="113" t="s">
        <v>2021</v>
      </c>
      <c r="D20" s="338">
        <v>20000000</v>
      </c>
    </row>
    <row r="21" spans="1:4" s="87" customFormat="1" ht="24" customHeight="1">
      <c r="A21" s="39" t="s">
        <v>2042</v>
      </c>
      <c r="B21" s="113" t="s">
        <v>2022</v>
      </c>
      <c r="C21" s="113" t="s">
        <v>2023</v>
      </c>
      <c r="D21" s="338">
        <v>20000000</v>
      </c>
    </row>
    <row r="22" spans="1:4" s="87" customFormat="1" ht="24" customHeight="1">
      <c r="A22" s="45" t="s">
        <v>2043</v>
      </c>
      <c r="B22" s="354" t="s">
        <v>2024</v>
      </c>
      <c r="C22" s="354" t="s">
        <v>2025</v>
      </c>
      <c r="D22" s="355">
        <v>20000000</v>
      </c>
    </row>
    <row r="23" spans="1:5" ht="24" customHeight="1">
      <c r="A23" s="608" t="s">
        <v>1208</v>
      </c>
      <c r="B23" s="524"/>
      <c r="C23" s="524"/>
      <c r="D23" s="348">
        <f>SUM(D24:D33)</f>
        <v>5380000000</v>
      </c>
      <c r="E23" s="3">
        <f>+COUNT(D24:D33)</f>
        <v>10</v>
      </c>
    </row>
    <row r="24" spans="1:4" ht="24" customHeight="1">
      <c r="A24" s="356" t="s">
        <v>2044</v>
      </c>
      <c r="B24" s="357" t="s">
        <v>2045</v>
      </c>
      <c r="C24" s="358" t="s">
        <v>1428</v>
      </c>
      <c r="D24" s="359">
        <v>600000000</v>
      </c>
    </row>
    <row r="25" spans="1:4" ht="24" customHeight="1">
      <c r="A25" s="360" t="s">
        <v>2046</v>
      </c>
      <c r="B25" s="357" t="s">
        <v>480</v>
      </c>
      <c r="C25" s="361" t="s">
        <v>2047</v>
      </c>
      <c r="D25" s="362">
        <v>600000000</v>
      </c>
    </row>
    <row r="26" spans="1:4" ht="24" customHeight="1">
      <c r="A26" s="360" t="s">
        <v>2048</v>
      </c>
      <c r="B26" s="357" t="s">
        <v>2049</v>
      </c>
      <c r="C26" s="361" t="s">
        <v>25</v>
      </c>
      <c r="D26" s="362">
        <v>600000000</v>
      </c>
    </row>
    <row r="27" spans="1:4" ht="24" customHeight="1">
      <c r="A27" s="360" t="s">
        <v>2050</v>
      </c>
      <c r="B27" s="357" t="s">
        <v>2051</v>
      </c>
      <c r="C27" s="361" t="s">
        <v>2052</v>
      </c>
      <c r="D27" s="362">
        <v>280000000</v>
      </c>
    </row>
    <row r="28" spans="1:4" ht="24" customHeight="1">
      <c r="A28" s="360" t="s">
        <v>2053</v>
      </c>
      <c r="B28" s="357" t="s">
        <v>267</v>
      </c>
      <c r="C28" s="361" t="s">
        <v>2054</v>
      </c>
      <c r="D28" s="362">
        <v>600000000</v>
      </c>
    </row>
    <row r="29" spans="1:5" ht="24" customHeight="1">
      <c r="A29" s="360" t="s">
        <v>2055</v>
      </c>
      <c r="B29" s="357" t="s">
        <v>281</v>
      </c>
      <c r="C29" s="361" t="s">
        <v>839</v>
      </c>
      <c r="D29" s="362">
        <v>300000000</v>
      </c>
      <c r="E29" s="1" t="s">
        <v>3119</v>
      </c>
    </row>
    <row r="30" spans="1:4" ht="24" customHeight="1">
      <c r="A30" s="360" t="s">
        <v>2056</v>
      </c>
      <c r="B30" s="357" t="s">
        <v>2057</v>
      </c>
      <c r="C30" s="361" t="s">
        <v>924</v>
      </c>
      <c r="D30" s="362">
        <v>600000000</v>
      </c>
    </row>
    <row r="31" spans="1:4" ht="24" customHeight="1">
      <c r="A31" s="360" t="s">
        <v>2058</v>
      </c>
      <c r="B31" s="357" t="s">
        <v>2059</v>
      </c>
      <c r="C31" s="361" t="s">
        <v>2060</v>
      </c>
      <c r="D31" s="362">
        <v>600000000</v>
      </c>
    </row>
    <row r="32" spans="1:4" ht="24" customHeight="1">
      <c r="A32" s="360" t="s">
        <v>2061</v>
      </c>
      <c r="B32" s="357" t="s">
        <v>2062</v>
      </c>
      <c r="C32" s="361" t="s">
        <v>2052</v>
      </c>
      <c r="D32" s="362">
        <v>600000000</v>
      </c>
    </row>
    <row r="33" spans="1:4" ht="24" customHeight="1">
      <c r="A33" s="360" t="s">
        <v>2063</v>
      </c>
      <c r="B33" s="357" t="s">
        <v>935</v>
      </c>
      <c r="C33" s="361" t="s">
        <v>668</v>
      </c>
      <c r="D33" s="362">
        <v>600000000</v>
      </c>
    </row>
    <row r="34" spans="1:5" ht="24" customHeight="1">
      <c r="A34" s="608" t="s">
        <v>663</v>
      </c>
      <c r="B34" s="524"/>
      <c r="C34" s="525"/>
      <c r="D34" s="8">
        <f>SUM(D35:D36)</f>
        <v>600000000</v>
      </c>
      <c r="E34" s="3">
        <f>+COUNT(D35:D36)</f>
        <v>2</v>
      </c>
    </row>
    <row r="35" spans="1:4" ht="24" customHeight="1">
      <c r="A35" s="356" t="s">
        <v>2064</v>
      </c>
      <c r="B35" s="357" t="s">
        <v>2065</v>
      </c>
      <c r="C35" s="358" t="s">
        <v>2066</v>
      </c>
      <c r="D35" s="359">
        <v>300000000</v>
      </c>
    </row>
    <row r="36" spans="1:4" ht="24" customHeight="1">
      <c r="A36" s="363" t="s">
        <v>2067</v>
      </c>
      <c r="B36" s="357" t="s">
        <v>750</v>
      </c>
      <c r="C36" s="364" t="s">
        <v>2068</v>
      </c>
      <c r="D36" s="365">
        <v>300000000</v>
      </c>
    </row>
    <row r="37" spans="1:5" ht="24" customHeight="1">
      <c r="A37" s="608" t="s">
        <v>1218</v>
      </c>
      <c r="B37" s="524"/>
      <c r="C37" s="525"/>
      <c r="D37" s="8">
        <f>SUM(D38:D40)</f>
        <v>240000000</v>
      </c>
      <c r="E37" s="3">
        <f>+COUNT(D38:D40)</f>
        <v>3</v>
      </c>
    </row>
    <row r="38" spans="1:4" ht="24" customHeight="1">
      <c r="A38" s="356" t="s">
        <v>1906</v>
      </c>
      <c r="B38" s="358" t="s">
        <v>1907</v>
      </c>
      <c r="C38" s="357" t="s">
        <v>1908</v>
      </c>
      <c r="D38" s="359">
        <v>120000000</v>
      </c>
    </row>
    <row r="39" spans="1:4" ht="24" customHeight="1">
      <c r="A39" s="360" t="s">
        <v>1909</v>
      </c>
      <c r="B39" s="361" t="s">
        <v>1910</v>
      </c>
      <c r="C39" s="357" t="s">
        <v>1911</v>
      </c>
      <c r="D39" s="362">
        <v>60000000</v>
      </c>
    </row>
    <row r="40" spans="1:4" ht="24" customHeight="1">
      <c r="A40" s="363" t="s">
        <v>1912</v>
      </c>
      <c r="B40" s="364" t="s">
        <v>1913</v>
      </c>
      <c r="C40" s="357" t="s">
        <v>1914</v>
      </c>
      <c r="D40" s="365">
        <v>60000000</v>
      </c>
    </row>
    <row r="41" spans="1:5" ht="24" customHeight="1">
      <c r="A41" s="608" t="s">
        <v>1230</v>
      </c>
      <c r="B41" s="524"/>
      <c r="C41" s="525"/>
      <c r="D41" s="8">
        <f>SUM(D42:D45)</f>
        <v>240000000</v>
      </c>
      <c r="E41" s="3">
        <f>+COUNT(D42:D45)</f>
        <v>4</v>
      </c>
    </row>
    <row r="42" spans="1:4" s="87" customFormat="1" ht="24" customHeight="1">
      <c r="A42" s="356" t="s">
        <v>1915</v>
      </c>
      <c r="B42" s="357" t="s">
        <v>1916</v>
      </c>
      <c r="C42" s="358" t="s">
        <v>1917</v>
      </c>
      <c r="D42" s="359">
        <v>60000000</v>
      </c>
    </row>
    <row r="43" spans="1:4" s="87" customFormat="1" ht="24" customHeight="1">
      <c r="A43" s="360" t="s">
        <v>1918</v>
      </c>
      <c r="B43" s="357" t="s">
        <v>275</v>
      </c>
      <c r="C43" s="361" t="s">
        <v>1919</v>
      </c>
      <c r="D43" s="362">
        <v>60000000</v>
      </c>
    </row>
    <row r="44" spans="1:4" s="87" customFormat="1" ht="24" customHeight="1">
      <c r="A44" s="360" t="s">
        <v>1920</v>
      </c>
      <c r="B44" s="357" t="s">
        <v>1921</v>
      </c>
      <c r="C44" s="361" t="s">
        <v>1922</v>
      </c>
      <c r="D44" s="362">
        <v>60000000</v>
      </c>
    </row>
    <row r="45" spans="1:4" s="87" customFormat="1" ht="24" customHeight="1">
      <c r="A45" s="360" t="s">
        <v>1923</v>
      </c>
      <c r="B45" s="357" t="s">
        <v>1924</v>
      </c>
      <c r="C45" s="361" t="s">
        <v>1925</v>
      </c>
      <c r="D45" s="362">
        <v>60000000</v>
      </c>
    </row>
    <row r="46" spans="1:5" ht="24" customHeight="1">
      <c r="A46" s="608" t="s">
        <v>1247</v>
      </c>
      <c r="B46" s="524"/>
      <c r="C46" s="525"/>
      <c r="D46" s="8">
        <f>SUM(D47:D59)</f>
        <v>455000000</v>
      </c>
      <c r="E46" s="3">
        <f>+COUNT(D47:D59)</f>
        <v>13</v>
      </c>
    </row>
    <row r="47" spans="1:4" s="29" customFormat="1" ht="24" customHeight="1">
      <c r="A47" s="356" t="s">
        <v>1926</v>
      </c>
      <c r="B47" s="357" t="s">
        <v>1927</v>
      </c>
      <c r="C47" s="358" t="s">
        <v>1928</v>
      </c>
      <c r="D47" s="359">
        <v>40000000</v>
      </c>
    </row>
    <row r="48" spans="1:4" s="29" customFormat="1" ht="24" customHeight="1">
      <c r="A48" s="360" t="s">
        <v>1929</v>
      </c>
      <c r="B48" s="357" t="s">
        <v>1930</v>
      </c>
      <c r="C48" s="361" t="s">
        <v>1931</v>
      </c>
      <c r="D48" s="362">
        <v>35000000</v>
      </c>
    </row>
    <row r="49" spans="1:4" s="29" customFormat="1" ht="24" customHeight="1">
      <c r="A49" s="360" t="s">
        <v>1932</v>
      </c>
      <c r="B49" s="357" t="s">
        <v>1933</v>
      </c>
      <c r="C49" s="361" t="s">
        <v>1934</v>
      </c>
      <c r="D49" s="362">
        <v>40000000</v>
      </c>
    </row>
    <row r="50" spans="1:4" s="29" customFormat="1" ht="24" customHeight="1">
      <c r="A50" s="360" t="s">
        <v>1935</v>
      </c>
      <c r="B50" s="357" t="s">
        <v>1936</v>
      </c>
      <c r="C50" s="361" t="s">
        <v>1937</v>
      </c>
      <c r="D50" s="362">
        <v>45000000</v>
      </c>
    </row>
    <row r="51" spans="1:4" s="29" customFormat="1" ht="24" customHeight="1">
      <c r="A51" s="360" t="s">
        <v>1938</v>
      </c>
      <c r="B51" s="357" t="s">
        <v>1939</v>
      </c>
      <c r="C51" s="361" t="s">
        <v>668</v>
      </c>
      <c r="D51" s="362">
        <v>45000000</v>
      </c>
    </row>
    <row r="52" spans="1:4" s="29" customFormat="1" ht="24" customHeight="1">
      <c r="A52" s="360" t="s">
        <v>1940</v>
      </c>
      <c r="B52" s="357" t="s">
        <v>1941</v>
      </c>
      <c r="C52" s="361" t="s">
        <v>1942</v>
      </c>
      <c r="D52" s="362">
        <v>20000000</v>
      </c>
    </row>
    <row r="53" spans="1:4" s="29" customFormat="1" ht="24" customHeight="1">
      <c r="A53" s="360" t="s">
        <v>1943</v>
      </c>
      <c r="B53" s="357" t="s">
        <v>1944</v>
      </c>
      <c r="C53" s="361" t="s">
        <v>1945</v>
      </c>
      <c r="D53" s="362">
        <v>25000000</v>
      </c>
    </row>
    <row r="54" spans="1:4" s="29" customFormat="1" ht="24" customHeight="1">
      <c r="A54" s="360" t="s">
        <v>1946</v>
      </c>
      <c r="B54" s="357" t="s">
        <v>1947</v>
      </c>
      <c r="C54" s="361" t="s">
        <v>1948</v>
      </c>
      <c r="D54" s="362">
        <v>30000000</v>
      </c>
    </row>
    <row r="55" spans="1:4" s="29" customFormat="1" ht="24" customHeight="1">
      <c r="A55" s="360" t="s">
        <v>1949</v>
      </c>
      <c r="B55" s="357" t="s">
        <v>1950</v>
      </c>
      <c r="C55" s="361" t="s">
        <v>1107</v>
      </c>
      <c r="D55" s="362">
        <v>45000000</v>
      </c>
    </row>
    <row r="56" spans="1:4" s="29" customFormat="1" ht="24" customHeight="1">
      <c r="A56" s="360" t="s">
        <v>1951</v>
      </c>
      <c r="B56" s="357" t="s">
        <v>1952</v>
      </c>
      <c r="C56" s="361" t="s">
        <v>1953</v>
      </c>
      <c r="D56" s="362">
        <v>40000000</v>
      </c>
    </row>
    <row r="57" spans="1:4" s="29" customFormat="1" ht="24" customHeight="1">
      <c r="A57" s="360" t="s">
        <v>1954</v>
      </c>
      <c r="B57" s="357" t="s">
        <v>1955</v>
      </c>
      <c r="C57" s="361" t="s">
        <v>1956</v>
      </c>
      <c r="D57" s="362">
        <v>35000000</v>
      </c>
    </row>
    <row r="58" spans="1:4" s="29" customFormat="1" ht="24" customHeight="1">
      <c r="A58" s="360" t="s">
        <v>1957</v>
      </c>
      <c r="B58" s="357" t="s">
        <v>1958</v>
      </c>
      <c r="C58" s="361" t="s">
        <v>1474</v>
      </c>
      <c r="D58" s="362">
        <v>35000000</v>
      </c>
    </row>
    <row r="59" spans="1:4" s="29" customFormat="1" ht="24" customHeight="1">
      <c r="A59" s="360" t="s">
        <v>1959</v>
      </c>
      <c r="B59" s="357" t="s">
        <v>1960</v>
      </c>
      <c r="C59" s="361" t="s">
        <v>1961</v>
      </c>
      <c r="D59" s="362">
        <v>20000000</v>
      </c>
    </row>
    <row r="60" spans="1:5" s="29" customFormat="1" ht="24" customHeight="1">
      <c r="A60" s="608" t="s">
        <v>672</v>
      </c>
      <c r="B60" s="524"/>
      <c r="C60" s="525"/>
      <c r="D60" s="8">
        <f>SUM(D61:D68)</f>
        <v>257069750</v>
      </c>
      <c r="E60" s="3">
        <f>+COUNT(D61:D68)</f>
        <v>8</v>
      </c>
    </row>
    <row r="61" spans="1:4" s="29" customFormat="1" ht="24" customHeight="1">
      <c r="A61" s="360" t="s">
        <v>2069</v>
      </c>
      <c r="B61" s="361" t="s">
        <v>2070</v>
      </c>
      <c r="C61" s="357" t="s">
        <v>2071</v>
      </c>
      <c r="D61" s="362">
        <v>38004750</v>
      </c>
    </row>
    <row r="62" spans="1:4" s="29" customFormat="1" ht="24" customHeight="1">
      <c r="A62" s="360" t="s">
        <v>2072</v>
      </c>
      <c r="B62" s="361" t="s">
        <v>2073</v>
      </c>
      <c r="C62" s="357" t="s">
        <v>687</v>
      </c>
      <c r="D62" s="362">
        <v>39900000</v>
      </c>
    </row>
    <row r="63" spans="1:4" s="29" customFormat="1" ht="24" customHeight="1">
      <c r="A63" s="360" t="s">
        <v>2074</v>
      </c>
      <c r="B63" s="361" t="s">
        <v>2075</v>
      </c>
      <c r="C63" s="357" t="s">
        <v>243</v>
      </c>
      <c r="D63" s="362">
        <v>25235000</v>
      </c>
    </row>
    <row r="64" spans="1:4" s="29" customFormat="1" ht="24" customHeight="1">
      <c r="A64" s="360" t="s">
        <v>2076</v>
      </c>
      <c r="B64" s="361" t="s">
        <v>2077</v>
      </c>
      <c r="C64" s="357" t="s">
        <v>690</v>
      </c>
      <c r="D64" s="362">
        <v>23100000</v>
      </c>
    </row>
    <row r="65" spans="1:4" s="29" customFormat="1" ht="24" customHeight="1">
      <c r="A65" s="360" t="s">
        <v>2078</v>
      </c>
      <c r="B65" s="361" t="s">
        <v>2079</v>
      </c>
      <c r="C65" s="357" t="s">
        <v>675</v>
      </c>
      <c r="D65" s="362">
        <v>39060000</v>
      </c>
    </row>
    <row r="66" spans="1:4" s="29" customFormat="1" ht="24" customHeight="1">
      <c r="A66" s="360" t="s">
        <v>2080</v>
      </c>
      <c r="B66" s="361" t="s">
        <v>2081</v>
      </c>
      <c r="C66" s="357" t="s">
        <v>2082</v>
      </c>
      <c r="D66" s="362">
        <v>32200000</v>
      </c>
    </row>
    <row r="67" spans="1:4" s="29" customFormat="1" ht="24" customHeight="1">
      <c r="A67" s="360" t="s">
        <v>2083</v>
      </c>
      <c r="B67" s="361" t="s">
        <v>2084</v>
      </c>
      <c r="C67" s="357" t="s">
        <v>2085</v>
      </c>
      <c r="D67" s="362">
        <v>29785000</v>
      </c>
    </row>
    <row r="68" spans="1:4" s="29" customFormat="1" ht="24" customHeight="1">
      <c r="A68" s="360" t="s">
        <v>2086</v>
      </c>
      <c r="B68" s="361" t="s">
        <v>2087</v>
      </c>
      <c r="C68" s="357" t="s">
        <v>2085</v>
      </c>
      <c r="D68" s="362">
        <v>29785000</v>
      </c>
    </row>
    <row r="69" spans="1:5" ht="24" customHeight="1">
      <c r="A69" s="608" t="s">
        <v>1757</v>
      </c>
      <c r="B69" s="524"/>
      <c r="C69" s="525"/>
      <c r="D69" s="8">
        <f>D4+D34+D23+D37+D41+D46+D60</f>
        <v>7532069750</v>
      </c>
      <c r="E69" s="4">
        <f>+E60+E46+E41+E37+E34+E23+E4</f>
        <v>58</v>
      </c>
    </row>
    <row r="70" spans="1:4" ht="24" customHeight="1">
      <c r="A70" s="179"/>
      <c r="B70" s="28"/>
      <c r="C70" s="28"/>
      <c r="D70" s="180"/>
    </row>
    <row r="71" spans="1:4" s="2" customFormat="1" ht="24" customHeight="1">
      <c r="A71" s="617" t="s">
        <v>1166</v>
      </c>
      <c r="B71" s="621"/>
      <c r="C71" s="622"/>
      <c r="D71" s="618" t="s">
        <v>1167</v>
      </c>
    </row>
    <row r="72" spans="1:4" s="2" customFormat="1" ht="24" customHeight="1">
      <c r="A72" s="329" t="s">
        <v>1168</v>
      </c>
      <c r="B72" s="330" t="s">
        <v>1169</v>
      </c>
      <c r="C72" s="332" t="s">
        <v>1170</v>
      </c>
      <c r="D72" s="619"/>
    </row>
    <row r="73" spans="1:5" ht="24" customHeight="1">
      <c r="A73" s="616" t="s">
        <v>1248</v>
      </c>
      <c r="B73" s="542"/>
      <c r="C73" s="578"/>
      <c r="D73" s="349">
        <f>SUM(D74:D81)</f>
        <v>732426853</v>
      </c>
      <c r="E73" s="3">
        <f>+COUNT(D74:D81)</f>
        <v>8</v>
      </c>
    </row>
    <row r="74" spans="1:4" ht="24" customHeight="1">
      <c r="A74" s="333" t="s">
        <v>813</v>
      </c>
      <c r="B74" s="111" t="s">
        <v>793</v>
      </c>
      <c r="C74" s="334" t="s">
        <v>814</v>
      </c>
      <c r="D74" s="335">
        <v>96435020</v>
      </c>
    </row>
    <row r="75" spans="1:4" ht="24" customHeight="1">
      <c r="A75" s="366" t="s">
        <v>244</v>
      </c>
      <c r="B75" s="361" t="s">
        <v>400</v>
      </c>
      <c r="C75" s="357" t="s">
        <v>668</v>
      </c>
      <c r="D75" s="362">
        <v>99203200</v>
      </c>
    </row>
    <row r="76" spans="1:4" ht="24" customHeight="1">
      <c r="A76" s="366" t="s">
        <v>245</v>
      </c>
      <c r="B76" s="361" t="s">
        <v>670</v>
      </c>
      <c r="C76" s="357" t="s">
        <v>819</v>
      </c>
      <c r="D76" s="362">
        <v>105369550</v>
      </c>
    </row>
    <row r="77" spans="1:4" ht="24" customHeight="1">
      <c r="A77" s="366" t="s">
        <v>246</v>
      </c>
      <c r="B77" s="361" t="s">
        <v>247</v>
      </c>
      <c r="C77" s="357" t="s">
        <v>587</v>
      </c>
      <c r="D77" s="362">
        <v>41548455</v>
      </c>
    </row>
    <row r="78" spans="1:4" ht="24" customHeight="1">
      <c r="A78" s="367" t="s">
        <v>1962</v>
      </c>
      <c r="B78" s="368" t="s">
        <v>1963</v>
      </c>
      <c r="C78" s="369" t="s">
        <v>1964</v>
      </c>
      <c r="D78" s="370">
        <v>91013324</v>
      </c>
    </row>
    <row r="79" spans="1:4" ht="24" customHeight="1">
      <c r="A79" s="367" t="s">
        <v>1965</v>
      </c>
      <c r="B79" s="368" t="s">
        <v>1966</v>
      </c>
      <c r="C79" s="369" t="s">
        <v>260</v>
      </c>
      <c r="D79" s="370">
        <v>62552003</v>
      </c>
    </row>
    <row r="80" spans="1:4" ht="24" customHeight="1">
      <c r="A80" s="339" t="s">
        <v>2088</v>
      </c>
      <c r="B80" s="113" t="s">
        <v>1140</v>
      </c>
      <c r="C80" s="116" t="s">
        <v>2089</v>
      </c>
      <c r="D80" s="338">
        <v>83295180</v>
      </c>
    </row>
    <row r="81" spans="1:4" ht="24" customHeight="1">
      <c r="A81" s="339" t="s">
        <v>2090</v>
      </c>
      <c r="B81" s="354" t="s">
        <v>2091</v>
      </c>
      <c r="C81" s="116" t="s">
        <v>1806</v>
      </c>
      <c r="D81" s="338">
        <v>153010121</v>
      </c>
    </row>
    <row r="82" spans="1:5" ht="24" customHeight="1">
      <c r="A82" s="616" t="s">
        <v>1034</v>
      </c>
      <c r="B82" s="542"/>
      <c r="C82" s="578"/>
      <c r="D82" s="349">
        <f>SUM(D83:D99)</f>
        <v>96634998</v>
      </c>
      <c r="E82" s="3">
        <f>+COUNT(D83:D99)</f>
        <v>17</v>
      </c>
    </row>
    <row r="83" spans="1:4" ht="24" customHeight="1">
      <c r="A83" s="333" t="s">
        <v>815</v>
      </c>
      <c r="B83" s="111" t="s">
        <v>786</v>
      </c>
      <c r="C83" s="334" t="s">
        <v>816</v>
      </c>
      <c r="D83" s="335">
        <v>10000000</v>
      </c>
    </row>
    <row r="84" spans="1:4" ht="24" customHeight="1">
      <c r="A84" s="336" t="s">
        <v>818</v>
      </c>
      <c r="B84" s="115" t="s">
        <v>670</v>
      </c>
      <c r="C84" s="337" t="s">
        <v>819</v>
      </c>
      <c r="D84" s="338">
        <v>10000000</v>
      </c>
    </row>
    <row r="85" spans="1:4" ht="24" customHeight="1">
      <c r="A85" s="336" t="s">
        <v>820</v>
      </c>
      <c r="B85" s="361" t="s">
        <v>249</v>
      </c>
      <c r="C85" s="116" t="s">
        <v>821</v>
      </c>
      <c r="D85" s="338">
        <v>5000000</v>
      </c>
    </row>
    <row r="86" spans="1:4" ht="24" customHeight="1">
      <c r="A86" s="339" t="s">
        <v>830</v>
      </c>
      <c r="B86" s="113" t="s">
        <v>1137</v>
      </c>
      <c r="C86" s="116" t="s">
        <v>831</v>
      </c>
      <c r="D86" s="338">
        <v>10000000</v>
      </c>
    </row>
    <row r="87" spans="1:4" ht="24" customHeight="1">
      <c r="A87" s="339" t="s">
        <v>868</v>
      </c>
      <c r="B87" s="361" t="s">
        <v>1239</v>
      </c>
      <c r="C87" s="116" t="s">
        <v>869</v>
      </c>
      <c r="D87" s="338">
        <v>4920645</v>
      </c>
    </row>
    <row r="88" spans="1:4" ht="24" customHeight="1">
      <c r="A88" s="366" t="s">
        <v>250</v>
      </c>
      <c r="B88" s="361" t="s">
        <v>786</v>
      </c>
      <c r="C88" s="357" t="s">
        <v>248</v>
      </c>
      <c r="D88" s="362">
        <v>5000000</v>
      </c>
    </row>
    <row r="89" spans="1:4" ht="24" customHeight="1">
      <c r="A89" s="366" t="s">
        <v>251</v>
      </c>
      <c r="B89" s="361" t="s">
        <v>252</v>
      </c>
      <c r="C89" s="357" t="s">
        <v>253</v>
      </c>
      <c r="D89" s="362">
        <v>5000000</v>
      </c>
    </row>
    <row r="90" spans="1:4" ht="24" customHeight="1">
      <c r="A90" s="366" t="s">
        <v>254</v>
      </c>
      <c r="B90" s="361" t="s">
        <v>255</v>
      </c>
      <c r="C90" s="357" t="s">
        <v>256</v>
      </c>
      <c r="D90" s="362">
        <v>5000000</v>
      </c>
    </row>
    <row r="91" spans="1:4" ht="24" customHeight="1">
      <c r="A91" s="366" t="s">
        <v>257</v>
      </c>
      <c r="B91" s="361" t="s">
        <v>258</v>
      </c>
      <c r="C91" s="357" t="s">
        <v>900</v>
      </c>
      <c r="D91" s="362">
        <v>2149728</v>
      </c>
    </row>
    <row r="92" spans="1:4" ht="24" customHeight="1">
      <c r="A92" s="366" t="s">
        <v>259</v>
      </c>
      <c r="B92" s="361" t="s">
        <v>261</v>
      </c>
      <c r="C92" s="357" t="s">
        <v>260</v>
      </c>
      <c r="D92" s="362">
        <v>4685762</v>
      </c>
    </row>
    <row r="93" spans="1:4" ht="24" customHeight="1">
      <c r="A93" s="367" t="s">
        <v>1967</v>
      </c>
      <c r="B93" s="368" t="s">
        <v>1963</v>
      </c>
      <c r="C93" s="369" t="s">
        <v>1992</v>
      </c>
      <c r="D93" s="370">
        <v>5000000</v>
      </c>
    </row>
    <row r="94" spans="1:4" ht="24" customHeight="1">
      <c r="A94" s="367" t="s">
        <v>1968</v>
      </c>
      <c r="B94" s="368" t="s">
        <v>1298</v>
      </c>
      <c r="C94" s="369" t="s">
        <v>1969</v>
      </c>
      <c r="D94" s="370">
        <v>7669340</v>
      </c>
    </row>
    <row r="95" spans="1:4" ht="24" customHeight="1">
      <c r="A95" s="367" t="s">
        <v>1970</v>
      </c>
      <c r="B95" s="113" t="s">
        <v>2092</v>
      </c>
      <c r="C95" s="369" t="s">
        <v>1971</v>
      </c>
      <c r="D95" s="370">
        <v>4292633</v>
      </c>
    </row>
    <row r="96" spans="1:4" ht="24" customHeight="1">
      <c r="A96" s="367" t="s">
        <v>1972</v>
      </c>
      <c r="B96" s="113" t="s">
        <v>631</v>
      </c>
      <c r="C96" s="369" t="s">
        <v>1973</v>
      </c>
      <c r="D96" s="370">
        <v>2916890</v>
      </c>
    </row>
    <row r="97" spans="1:4" ht="24" customHeight="1">
      <c r="A97" s="339" t="s">
        <v>2093</v>
      </c>
      <c r="B97" s="113" t="s">
        <v>2094</v>
      </c>
      <c r="C97" s="116" t="s">
        <v>2095</v>
      </c>
      <c r="D97" s="338">
        <v>5000000</v>
      </c>
    </row>
    <row r="98" spans="1:4" ht="24" customHeight="1">
      <c r="A98" s="339" t="s">
        <v>2096</v>
      </c>
      <c r="B98" s="113" t="s">
        <v>1966</v>
      </c>
      <c r="C98" s="116" t="s">
        <v>260</v>
      </c>
      <c r="D98" s="338">
        <v>5000000</v>
      </c>
    </row>
    <row r="99" spans="1:4" ht="24" customHeight="1">
      <c r="A99" s="339" t="s">
        <v>2097</v>
      </c>
      <c r="B99" s="354" t="s">
        <v>640</v>
      </c>
      <c r="C99" s="116" t="s">
        <v>2098</v>
      </c>
      <c r="D99" s="338">
        <v>5000000</v>
      </c>
    </row>
    <row r="100" spans="1:5" ht="24" customHeight="1">
      <c r="A100" s="616" t="s">
        <v>1267</v>
      </c>
      <c r="B100" s="542"/>
      <c r="C100" s="578"/>
      <c r="D100" s="349">
        <f>SUM(D101:D130)</f>
        <v>130929785</v>
      </c>
      <c r="E100" s="3">
        <f>+COUNT(D101:D130)</f>
        <v>30</v>
      </c>
    </row>
    <row r="101" spans="1:4" ht="24" customHeight="1">
      <c r="A101" s="336" t="s">
        <v>826</v>
      </c>
      <c r="B101" s="358" t="s">
        <v>252</v>
      </c>
      <c r="C101" s="116" t="s">
        <v>827</v>
      </c>
      <c r="D101" s="338">
        <v>5000000</v>
      </c>
    </row>
    <row r="102" spans="1:4" ht="24" customHeight="1">
      <c r="A102" s="336" t="s">
        <v>832</v>
      </c>
      <c r="B102" s="361" t="s">
        <v>262</v>
      </c>
      <c r="C102" s="116" t="s">
        <v>659</v>
      </c>
      <c r="D102" s="338">
        <v>1970000</v>
      </c>
    </row>
    <row r="103" spans="1:4" ht="24" customHeight="1">
      <c r="A103" s="336" t="s">
        <v>833</v>
      </c>
      <c r="B103" s="361" t="s">
        <v>263</v>
      </c>
      <c r="C103" s="116" t="s">
        <v>834</v>
      </c>
      <c r="D103" s="338">
        <v>1600236</v>
      </c>
    </row>
    <row r="104" spans="1:4" ht="24" customHeight="1">
      <c r="A104" s="339" t="s">
        <v>837</v>
      </c>
      <c r="B104" s="361" t="s">
        <v>264</v>
      </c>
      <c r="C104" s="116" t="s">
        <v>503</v>
      </c>
      <c r="D104" s="338">
        <v>5000000</v>
      </c>
    </row>
    <row r="105" spans="1:4" ht="24" customHeight="1">
      <c r="A105" s="339" t="s">
        <v>846</v>
      </c>
      <c r="B105" s="361" t="s">
        <v>265</v>
      </c>
      <c r="C105" s="116" t="s">
        <v>847</v>
      </c>
      <c r="D105" s="338">
        <v>2888360</v>
      </c>
    </row>
    <row r="106" spans="1:4" ht="24" customHeight="1">
      <c r="A106" s="339" t="s">
        <v>852</v>
      </c>
      <c r="B106" s="361" t="s">
        <v>266</v>
      </c>
      <c r="C106" s="116" t="s">
        <v>853</v>
      </c>
      <c r="D106" s="338">
        <v>4811393</v>
      </c>
    </row>
    <row r="107" spans="1:4" ht="24" customHeight="1">
      <c r="A107" s="339" t="s">
        <v>854</v>
      </c>
      <c r="B107" s="361" t="s">
        <v>267</v>
      </c>
      <c r="C107" s="116" t="s">
        <v>855</v>
      </c>
      <c r="D107" s="338">
        <v>4573400</v>
      </c>
    </row>
    <row r="108" spans="1:4" ht="24" customHeight="1">
      <c r="A108" s="339" t="s">
        <v>870</v>
      </c>
      <c r="B108" s="361" t="s">
        <v>265</v>
      </c>
      <c r="C108" s="116" t="s">
        <v>1794</v>
      </c>
      <c r="D108" s="338">
        <v>5000000</v>
      </c>
    </row>
    <row r="109" spans="1:4" ht="24" customHeight="1">
      <c r="A109" s="339" t="s">
        <v>871</v>
      </c>
      <c r="B109" s="361" t="s">
        <v>268</v>
      </c>
      <c r="C109" s="116" t="s">
        <v>1155</v>
      </c>
      <c r="D109" s="338">
        <v>4898452</v>
      </c>
    </row>
    <row r="110" spans="1:4" ht="24" customHeight="1">
      <c r="A110" s="366" t="s">
        <v>269</v>
      </c>
      <c r="B110" s="361" t="s">
        <v>935</v>
      </c>
      <c r="C110" s="357" t="s">
        <v>668</v>
      </c>
      <c r="D110" s="362">
        <v>5000000</v>
      </c>
    </row>
    <row r="111" spans="1:4" ht="24" customHeight="1">
      <c r="A111" s="366" t="s">
        <v>270</v>
      </c>
      <c r="B111" s="361" t="s">
        <v>510</v>
      </c>
      <c r="C111" s="357" t="s">
        <v>1105</v>
      </c>
      <c r="D111" s="362">
        <v>5000000</v>
      </c>
    </row>
    <row r="112" spans="1:4" ht="24" customHeight="1">
      <c r="A112" s="366" t="s">
        <v>271</v>
      </c>
      <c r="B112" s="361" t="s">
        <v>272</v>
      </c>
      <c r="C112" s="357" t="s">
        <v>273</v>
      </c>
      <c r="D112" s="362">
        <v>3186217</v>
      </c>
    </row>
    <row r="113" spans="1:4" ht="24" customHeight="1">
      <c r="A113" s="366" t="s">
        <v>274</v>
      </c>
      <c r="B113" s="361" t="s">
        <v>275</v>
      </c>
      <c r="C113" s="357" t="s">
        <v>1106</v>
      </c>
      <c r="D113" s="362">
        <v>5000000</v>
      </c>
    </row>
    <row r="114" spans="1:4" ht="24" customHeight="1">
      <c r="A114" s="366" t="s">
        <v>276</v>
      </c>
      <c r="B114" s="113" t="s">
        <v>287</v>
      </c>
      <c r="C114" s="357" t="s">
        <v>277</v>
      </c>
      <c r="D114" s="362">
        <v>5000000</v>
      </c>
    </row>
    <row r="115" spans="1:4" ht="24" customHeight="1">
      <c r="A115" s="339" t="s">
        <v>278</v>
      </c>
      <c r="B115" s="113" t="s">
        <v>770</v>
      </c>
      <c r="C115" s="357" t="s">
        <v>1768</v>
      </c>
      <c r="D115" s="362">
        <v>4153926</v>
      </c>
    </row>
    <row r="116" spans="1:4" ht="24" customHeight="1">
      <c r="A116" s="367" t="s">
        <v>1974</v>
      </c>
      <c r="B116" s="368" t="s">
        <v>1188</v>
      </c>
      <c r="C116" s="369" t="s">
        <v>1725</v>
      </c>
      <c r="D116" s="370">
        <v>4931660</v>
      </c>
    </row>
    <row r="117" spans="1:4" ht="24" customHeight="1">
      <c r="A117" s="367" t="s">
        <v>1975</v>
      </c>
      <c r="B117" s="368" t="s">
        <v>661</v>
      </c>
      <c r="C117" s="369" t="s">
        <v>1976</v>
      </c>
      <c r="D117" s="370">
        <v>4883946</v>
      </c>
    </row>
    <row r="118" spans="1:4" ht="24" customHeight="1">
      <c r="A118" s="367" t="s">
        <v>1977</v>
      </c>
      <c r="B118" s="113" t="s">
        <v>2099</v>
      </c>
      <c r="C118" s="369" t="s">
        <v>298</v>
      </c>
      <c r="D118" s="370">
        <v>4999460</v>
      </c>
    </row>
    <row r="119" spans="1:4" ht="24" customHeight="1">
      <c r="A119" s="367" t="s">
        <v>1978</v>
      </c>
      <c r="B119" s="113" t="s">
        <v>287</v>
      </c>
      <c r="C119" s="369" t="s">
        <v>277</v>
      </c>
      <c r="D119" s="370">
        <v>4989840</v>
      </c>
    </row>
    <row r="120" spans="1:4" ht="24" customHeight="1">
      <c r="A120" s="367" t="s">
        <v>1979</v>
      </c>
      <c r="B120" s="113" t="s">
        <v>2100</v>
      </c>
      <c r="C120" s="369" t="s">
        <v>1980</v>
      </c>
      <c r="D120" s="370">
        <v>4580696</v>
      </c>
    </row>
    <row r="121" spans="1:4" ht="24" customHeight="1">
      <c r="A121" s="339" t="s">
        <v>2101</v>
      </c>
      <c r="B121" s="113" t="s">
        <v>263</v>
      </c>
      <c r="C121" s="116" t="s">
        <v>1105</v>
      </c>
      <c r="D121" s="338">
        <v>4800000</v>
      </c>
    </row>
    <row r="122" spans="1:4" ht="24" customHeight="1">
      <c r="A122" s="339" t="s">
        <v>2102</v>
      </c>
      <c r="B122" s="113" t="s">
        <v>2103</v>
      </c>
      <c r="C122" s="116" t="s">
        <v>2104</v>
      </c>
      <c r="D122" s="338">
        <v>4089502</v>
      </c>
    </row>
    <row r="123" spans="1:4" ht="24" customHeight="1">
      <c r="A123" s="339" t="s">
        <v>2105</v>
      </c>
      <c r="B123" s="113" t="s">
        <v>2106</v>
      </c>
      <c r="C123" s="116" t="s">
        <v>1151</v>
      </c>
      <c r="D123" s="338">
        <v>3643700</v>
      </c>
    </row>
    <row r="124" spans="1:4" ht="24" customHeight="1">
      <c r="A124" s="339" t="s">
        <v>2107</v>
      </c>
      <c r="B124" s="113" t="s">
        <v>263</v>
      </c>
      <c r="C124" s="116" t="s">
        <v>2108</v>
      </c>
      <c r="D124" s="338">
        <v>5000000</v>
      </c>
    </row>
    <row r="125" spans="1:4" ht="24" customHeight="1">
      <c r="A125" s="339" t="s">
        <v>2109</v>
      </c>
      <c r="B125" s="113" t="s">
        <v>2110</v>
      </c>
      <c r="C125" s="116" t="s">
        <v>518</v>
      </c>
      <c r="D125" s="338">
        <v>5000000</v>
      </c>
    </row>
    <row r="126" spans="1:4" ht="24" customHeight="1">
      <c r="A126" s="339" t="s">
        <v>2111</v>
      </c>
      <c r="B126" s="113" t="s">
        <v>564</v>
      </c>
      <c r="C126" s="116" t="s">
        <v>1794</v>
      </c>
      <c r="D126" s="338">
        <v>4515673</v>
      </c>
    </row>
    <row r="127" spans="1:4" ht="24" customHeight="1">
      <c r="A127" s="339" t="s">
        <v>2112</v>
      </c>
      <c r="B127" s="113" t="s">
        <v>2113</v>
      </c>
      <c r="C127" s="116" t="s">
        <v>1976</v>
      </c>
      <c r="D127" s="338">
        <v>5000000</v>
      </c>
    </row>
    <row r="128" spans="1:4" ht="24" customHeight="1">
      <c r="A128" s="339" t="s">
        <v>2114</v>
      </c>
      <c r="B128" s="113" t="s">
        <v>2115</v>
      </c>
      <c r="C128" s="116" t="s">
        <v>1105</v>
      </c>
      <c r="D128" s="338">
        <v>5000000</v>
      </c>
    </row>
    <row r="129" spans="1:4" ht="24" customHeight="1">
      <c r="A129" s="339" t="s">
        <v>2116</v>
      </c>
      <c r="B129" s="113" t="s">
        <v>2117</v>
      </c>
      <c r="C129" s="116" t="s">
        <v>823</v>
      </c>
      <c r="D129" s="338">
        <v>1509878</v>
      </c>
    </row>
    <row r="130" spans="1:4" ht="24" customHeight="1">
      <c r="A130" s="339" t="s">
        <v>2118</v>
      </c>
      <c r="B130" s="354" t="s">
        <v>287</v>
      </c>
      <c r="C130" s="116" t="s">
        <v>277</v>
      </c>
      <c r="D130" s="338">
        <v>4903446</v>
      </c>
    </row>
    <row r="131" spans="1:5" ht="24" customHeight="1">
      <c r="A131" s="616" t="s">
        <v>1740</v>
      </c>
      <c r="B131" s="542"/>
      <c r="C131" s="578"/>
      <c r="D131" s="349">
        <f>SUM(D132:D181)</f>
        <v>80269527</v>
      </c>
      <c r="E131" s="3">
        <f>+COUNT(D132:D181)</f>
        <v>50</v>
      </c>
    </row>
    <row r="132" spans="1:4" ht="24" customHeight="1">
      <c r="A132" s="333" t="s">
        <v>822</v>
      </c>
      <c r="B132" s="340" t="s">
        <v>279</v>
      </c>
      <c r="C132" s="334" t="s">
        <v>823</v>
      </c>
      <c r="D132" s="335">
        <v>3000000</v>
      </c>
    </row>
    <row r="133" spans="1:4" ht="24" customHeight="1">
      <c r="A133" s="333" t="s">
        <v>828</v>
      </c>
      <c r="B133" s="341" t="s">
        <v>279</v>
      </c>
      <c r="C133" s="334" t="s">
        <v>829</v>
      </c>
      <c r="D133" s="335">
        <v>2614308</v>
      </c>
    </row>
    <row r="134" spans="1:4" ht="24" customHeight="1">
      <c r="A134" s="333" t="s">
        <v>835</v>
      </c>
      <c r="B134" s="341" t="s">
        <v>279</v>
      </c>
      <c r="C134" s="334" t="s">
        <v>836</v>
      </c>
      <c r="D134" s="335">
        <v>481100</v>
      </c>
    </row>
    <row r="135" spans="1:4" ht="24" customHeight="1">
      <c r="A135" s="336" t="s">
        <v>838</v>
      </c>
      <c r="B135" s="361" t="s">
        <v>281</v>
      </c>
      <c r="C135" s="116" t="s">
        <v>839</v>
      </c>
      <c r="D135" s="338">
        <v>296660</v>
      </c>
    </row>
    <row r="136" spans="1:4" ht="24" customHeight="1">
      <c r="A136" s="336" t="s">
        <v>840</v>
      </c>
      <c r="B136" s="361" t="s">
        <v>282</v>
      </c>
      <c r="C136" s="116" t="s">
        <v>841</v>
      </c>
      <c r="D136" s="338">
        <v>189620</v>
      </c>
    </row>
    <row r="137" spans="1:4" ht="24" customHeight="1">
      <c r="A137" s="336" t="s">
        <v>842</v>
      </c>
      <c r="B137" s="361" t="s">
        <v>283</v>
      </c>
      <c r="C137" s="116" t="s">
        <v>843</v>
      </c>
      <c r="D137" s="338">
        <v>246460</v>
      </c>
    </row>
    <row r="138" spans="1:4" ht="24" customHeight="1">
      <c r="A138" s="336" t="s">
        <v>844</v>
      </c>
      <c r="B138" s="361" t="s">
        <v>284</v>
      </c>
      <c r="C138" s="116" t="s">
        <v>845</v>
      </c>
      <c r="D138" s="338">
        <v>479770</v>
      </c>
    </row>
    <row r="139" spans="1:4" ht="24" customHeight="1">
      <c r="A139" s="336" t="s">
        <v>848</v>
      </c>
      <c r="B139" s="361" t="s">
        <v>285</v>
      </c>
      <c r="C139" s="116" t="s">
        <v>849</v>
      </c>
      <c r="D139" s="338">
        <v>379960</v>
      </c>
    </row>
    <row r="140" spans="1:4" ht="24" customHeight="1">
      <c r="A140" s="336" t="s">
        <v>850</v>
      </c>
      <c r="B140" s="361" t="s">
        <v>286</v>
      </c>
      <c r="C140" s="116" t="s">
        <v>851</v>
      </c>
      <c r="D140" s="338">
        <v>199836</v>
      </c>
    </row>
    <row r="141" spans="1:4" ht="24" customHeight="1">
      <c r="A141" s="336" t="s">
        <v>856</v>
      </c>
      <c r="B141" s="361" t="s">
        <v>287</v>
      </c>
      <c r="C141" s="116" t="s">
        <v>836</v>
      </c>
      <c r="D141" s="338">
        <v>3000000</v>
      </c>
    </row>
    <row r="142" spans="1:4" ht="24" customHeight="1">
      <c r="A142" s="336" t="s">
        <v>857</v>
      </c>
      <c r="B142" s="361" t="s">
        <v>285</v>
      </c>
      <c r="C142" s="116" t="s">
        <v>900</v>
      </c>
      <c r="D142" s="338">
        <v>476010</v>
      </c>
    </row>
    <row r="143" spans="1:4" ht="24" customHeight="1">
      <c r="A143" s="336" t="s">
        <v>858</v>
      </c>
      <c r="B143" s="361" t="s">
        <v>483</v>
      </c>
      <c r="C143" s="116" t="s">
        <v>859</v>
      </c>
      <c r="D143" s="338">
        <v>270596</v>
      </c>
    </row>
    <row r="144" spans="1:4" ht="24" customHeight="1">
      <c r="A144" s="336" t="s">
        <v>860</v>
      </c>
      <c r="B144" s="361" t="s">
        <v>288</v>
      </c>
      <c r="C144" s="116" t="s">
        <v>861</v>
      </c>
      <c r="D144" s="338">
        <v>363490</v>
      </c>
    </row>
    <row r="145" spans="1:4" ht="24" customHeight="1">
      <c r="A145" s="336" t="s">
        <v>862</v>
      </c>
      <c r="B145" s="361" t="s">
        <v>288</v>
      </c>
      <c r="C145" s="116" t="s">
        <v>863</v>
      </c>
      <c r="D145" s="338">
        <v>363490</v>
      </c>
    </row>
    <row r="146" spans="1:4" ht="24" customHeight="1">
      <c r="A146" s="336" t="s">
        <v>864</v>
      </c>
      <c r="B146" s="361" t="s">
        <v>286</v>
      </c>
      <c r="C146" s="116" t="s">
        <v>865</v>
      </c>
      <c r="D146" s="338">
        <v>606636</v>
      </c>
    </row>
    <row r="147" spans="1:4" ht="24" customHeight="1">
      <c r="A147" s="336" t="s">
        <v>866</v>
      </c>
      <c r="B147" s="361" t="s">
        <v>279</v>
      </c>
      <c r="C147" s="116" t="s">
        <v>867</v>
      </c>
      <c r="D147" s="338">
        <v>2257355</v>
      </c>
    </row>
    <row r="148" spans="1:4" ht="24" customHeight="1">
      <c r="A148" s="366" t="s">
        <v>289</v>
      </c>
      <c r="B148" s="361" t="s">
        <v>279</v>
      </c>
      <c r="C148" s="357" t="s">
        <v>290</v>
      </c>
      <c r="D148" s="371">
        <v>928409</v>
      </c>
    </row>
    <row r="149" spans="1:4" ht="24" customHeight="1">
      <c r="A149" s="366" t="s">
        <v>291</v>
      </c>
      <c r="B149" s="361" t="s">
        <v>292</v>
      </c>
      <c r="C149" s="357" t="s">
        <v>1148</v>
      </c>
      <c r="D149" s="371">
        <v>2106300</v>
      </c>
    </row>
    <row r="150" spans="1:4" ht="24" customHeight="1">
      <c r="A150" s="366" t="s">
        <v>293</v>
      </c>
      <c r="B150" s="361" t="s">
        <v>294</v>
      </c>
      <c r="C150" s="357" t="s">
        <v>295</v>
      </c>
      <c r="D150" s="371">
        <v>2357832</v>
      </c>
    </row>
    <row r="151" spans="1:4" ht="24" customHeight="1">
      <c r="A151" s="366" t="s">
        <v>296</v>
      </c>
      <c r="B151" s="361" t="s">
        <v>297</v>
      </c>
      <c r="C151" s="357" t="s">
        <v>298</v>
      </c>
      <c r="D151" s="371">
        <v>2369130</v>
      </c>
    </row>
    <row r="152" spans="1:4" ht="24" customHeight="1">
      <c r="A152" s="366" t="s">
        <v>299</v>
      </c>
      <c r="B152" s="361" t="s">
        <v>300</v>
      </c>
      <c r="C152" s="357" t="s">
        <v>301</v>
      </c>
      <c r="D152" s="371">
        <v>2086228</v>
      </c>
    </row>
    <row r="153" spans="1:4" ht="24" customHeight="1">
      <c r="A153" s="366" t="s">
        <v>302</v>
      </c>
      <c r="B153" s="361" t="s">
        <v>300</v>
      </c>
      <c r="C153" s="357" t="s">
        <v>303</v>
      </c>
      <c r="D153" s="371">
        <v>1874900</v>
      </c>
    </row>
    <row r="154" spans="1:4" ht="24" customHeight="1">
      <c r="A154" s="339" t="s">
        <v>304</v>
      </c>
      <c r="B154" s="361" t="s">
        <v>987</v>
      </c>
      <c r="C154" s="357" t="s">
        <v>305</v>
      </c>
      <c r="D154" s="371">
        <v>2400602</v>
      </c>
    </row>
    <row r="155" spans="1:4" ht="24" customHeight="1">
      <c r="A155" s="339" t="s">
        <v>306</v>
      </c>
      <c r="B155" s="361" t="s">
        <v>300</v>
      </c>
      <c r="C155" s="357" t="s">
        <v>307</v>
      </c>
      <c r="D155" s="371">
        <v>2729980</v>
      </c>
    </row>
    <row r="156" spans="1:4" ht="24" customHeight="1">
      <c r="A156" s="339" t="s">
        <v>308</v>
      </c>
      <c r="B156" s="361" t="s">
        <v>987</v>
      </c>
      <c r="C156" s="357" t="s">
        <v>309</v>
      </c>
      <c r="D156" s="371">
        <v>2060330</v>
      </c>
    </row>
    <row r="157" spans="1:4" ht="24" customHeight="1">
      <c r="A157" s="339" t="s">
        <v>310</v>
      </c>
      <c r="B157" s="361" t="s">
        <v>987</v>
      </c>
      <c r="C157" s="357" t="s">
        <v>311</v>
      </c>
      <c r="D157" s="371">
        <v>1981554</v>
      </c>
    </row>
    <row r="158" spans="1:4" ht="24" customHeight="1">
      <c r="A158" s="339" t="s">
        <v>312</v>
      </c>
      <c r="B158" s="361" t="s">
        <v>987</v>
      </c>
      <c r="C158" s="116" t="s">
        <v>1125</v>
      </c>
      <c r="D158" s="372">
        <v>1845102</v>
      </c>
    </row>
    <row r="159" spans="1:4" ht="24" customHeight="1">
      <c r="A159" s="339" t="s">
        <v>313</v>
      </c>
      <c r="B159" s="361" t="str">
        <f>+B158</f>
        <v>Talent Campus Buenos Aires</v>
      </c>
      <c r="C159" s="116" t="s">
        <v>314</v>
      </c>
      <c r="D159" s="372">
        <v>1754104</v>
      </c>
    </row>
    <row r="160" spans="1:4" ht="24" customHeight="1">
      <c r="A160" s="339" t="s">
        <v>315</v>
      </c>
      <c r="B160" s="361" t="str">
        <f>+B159</f>
        <v>Talent Campus Buenos Aires</v>
      </c>
      <c r="C160" s="116" t="s">
        <v>316</v>
      </c>
      <c r="D160" s="372">
        <v>1455244</v>
      </c>
    </row>
    <row r="161" spans="1:4" ht="24" customHeight="1">
      <c r="A161" s="339" t="s">
        <v>317</v>
      </c>
      <c r="B161" s="361" t="str">
        <f>+B160</f>
        <v>Talent Campus Buenos Aires</v>
      </c>
      <c r="C161" s="116" t="s">
        <v>318</v>
      </c>
      <c r="D161" s="372">
        <v>1905153</v>
      </c>
    </row>
    <row r="162" spans="1:4" ht="24" customHeight="1">
      <c r="A162" s="339" t="s">
        <v>319</v>
      </c>
      <c r="B162" s="361" t="str">
        <f>+B161</f>
        <v>Talent Campus Buenos Aires</v>
      </c>
      <c r="C162" s="116" t="s">
        <v>290</v>
      </c>
      <c r="D162" s="372">
        <v>2016133</v>
      </c>
    </row>
    <row r="163" spans="1:4" ht="24" customHeight="1">
      <c r="A163" s="339" t="s">
        <v>320</v>
      </c>
      <c r="B163" s="361" t="s">
        <v>321</v>
      </c>
      <c r="C163" s="116" t="s">
        <v>322</v>
      </c>
      <c r="D163" s="372">
        <v>1063202</v>
      </c>
    </row>
    <row r="164" spans="1:4" ht="24" customHeight="1">
      <c r="A164" s="339" t="s">
        <v>323</v>
      </c>
      <c r="B164" s="361" t="s">
        <v>280</v>
      </c>
      <c r="C164" s="116" t="s">
        <v>851</v>
      </c>
      <c r="D164" s="372">
        <v>453419</v>
      </c>
    </row>
    <row r="165" spans="1:4" ht="24" customHeight="1">
      <c r="A165" s="339" t="s">
        <v>324</v>
      </c>
      <c r="B165" s="361" t="s">
        <v>325</v>
      </c>
      <c r="C165" s="116" t="s">
        <v>836</v>
      </c>
      <c r="D165" s="372">
        <v>3000000</v>
      </c>
    </row>
    <row r="166" spans="1:4" ht="24" customHeight="1">
      <c r="A166" s="339" t="s">
        <v>326</v>
      </c>
      <c r="B166" s="361" t="s">
        <v>327</v>
      </c>
      <c r="C166" s="116" t="s">
        <v>328</v>
      </c>
      <c r="D166" s="372">
        <v>1960910</v>
      </c>
    </row>
    <row r="167" spans="1:4" ht="24" customHeight="1">
      <c r="A167" s="339" t="s">
        <v>329</v>
      </c>
      <c r="B167" s="361" t="s">
        <v>330</v>
      </c>
      <c r="C167" s="116" t="s">
        <v>331</v>
      </c>
      <c r="D167" s="372">
        <v>1440100</v>
      </c>
    </row>
    <row r="168" spans="1:4" ht="24" customHeight="1">
      <c r="A168" s="367" t="s">
        <v>1981</v>
      </c>
      <c r="B168" s="368" t="s">
        <v>327</v>
      </c>
      <c r="C168" s="369" t="s">
        <v>1982</v>
      </c>
      <c r="D168" s="373">
        <v>3000000</v>
      </c>
    </row>
    <row r="169" spans="1:4" ht="24" customHeight="1">
      <c r="A169" s="367" t="s">
        <v>1983</v>
      </c>
      <c r="B169" s="368" t="s">
        <v>1984</v>
      </c>
      <c r="C169" s="369" t="s">
        <v>1985</v>
      </c>
      <c r="D169" s="373">
        <v>2520800</v>
      </c>
    </row>
    <row r="170" spans="1:4" ht="24" customHeight="1">
      <c r="A170" s="367" t="s">
        <v>1986</v>
      </c>
      <c r="B170" s="368" t="str">
        <f>+B169</f>
        <v>Encuentro Int. De Escuelas de Cine</v>
      </c>
      <c r="C170" s="369" t="s">
        <v>1987</v>
      </c>
      <c r="D170" s="373">
        <v>2859732</v>
      </c>
    </row>
    <row r="171" spans="1:4" ht="24" customHeight="1">
      <c r="A171" s="339" t="s">
        <v>2119</v>
      </c>
      <c r="B171" s="113" t="s">
        <v>2120</v>
      </c>
      <c r="C171" s="116" t="s">
        <v>305</v>
      </c>
      <c r="D171" s="372">
        <v>2104319</v>
      </c>
    </row>
    <row r="172" spans="1:4" ht="24" customHeight="1">
      <c r="A172" s="339" t="s">
        <v>2121</v>
      </c>
      <c r="B172" s="113" t="s">
        <v>2122</v>
      </c>
      <c r="C172" s="116" t="s">
        <v>2123</v>
      </c>
      <c r="D172" s="372">
        <v>2542330</v>
      </c>
    </row>
    <row r="173" spans="1:4" ht="24" customHeight="1">
      <c r="A173" s="339" t="s">
        <v>2124</v>
      </c>
      <c r="B173" s="113" t="s">
        <v>2125</v>
      </c>
      <c r="C173" s="116" t="s">
        <v>2126</v>
      </c>
      <c r="D173" s="372">
        <v>3000000</v>
      </c>
    </row>
    <row r="174" spans="1:4" ht="24" customHeight="1">
      <c r="A174" s="339" t="s">
        <v>2127</v>
      </c>
      <c r="B174" s="113" t="s">
        <v>2128</v>
      </c>
      <c r="C174" s="116" t="s">
        <v>2129</v>
      </c>
      <c r="D174" s="372">
        <v>1597931</v>
      </c>
    </row>
    <row r="175" spans="1:4" ht="24" customHeight="1">
      <c r="A175" s="339" t="s">
        <v>2130</v>
      </c>
      <c r="B175" s="113" t="s">
        <v>2131</v>
      </c>
      <c r="C175" s="116" t="s">
        <v>2132</v>
      </c>
      <c r="D175" s="372">
        <v>2181475</v>
      </c>
    </row>
    <row r="176" spans="1:4" ht="24" customHeight="1">
      <c r="A176" s="339" t="s">
        <v>2133</v>
      </c>
      <c r="B176" s="113" t="s">
        <v>2134</v>
      </c>
      <c r="C176" s="116" t="s">
        <v>823</v>
      </c>
      <c r="D176" s="372">
        <v>2549500</v>
      </c>
    </row>
    <row r="177" spans="1:4" ht="24" customHeight="1">
      <c r="A177" s="339" t="s">
        <v>2135</v>
      </c>
      <c r="B177" s="113" t="s">
        <v>2136</v>
      </c>
      <c r="C177" s="116" t="s">
        <v>2137</v>
      </c>
      <c r="D177" s="372">
        <v>962790</v>
      </c>
    </row>
    <row r="178" spans="1:4" ht="24" customHeight="1">
      <c r="A178" s="339" t="s">
        <v>2138</v>
      </c>
      <c r="B178" s="113" t="s">
        <v>2125</v>
      </c>
      <c r="C178" s="116" t="s">
        <v>2139</v>
      </c>
      <c r="D178" s="372">
        <v>1044815</v>
      </c>
    </row>
    <row r="179" spans="1:4" ht="24" customHeight="1">
      <c r="A179" s="339" t="s">
        <v>2140</v>
      </c>
      <c r="B179" s="113" t="s">
        <v>2141</v>
      </c>
      <c r="C179" s="116" t="s">
        <v>2142</v>
      </c>
      <c r="D179" s="372">
        <v>1188448</v>
      </c>
    </row>
    <row r="180" spans="1:4" ht="24" customHeight="1">
      <c r="A180" s="339" t="s">
        <v>2143</v>
      </c>
      <c r="B180" s="113" t="s">
        <v>2144</v>
      </c>
      <c r="C180" s="116" t="s">
        <v>2145</v>
      </c>
      <c r="D180" s="372">
        <v>797564</v>
      </c>
    </row>
    <row r="181" spans="1:4" ht="24" customHeight="1">
      <c r="A181" s="339" t="s">
        <v>2146</v>
      </c>
      <c r="B181" s="354" t="str">
        <f>+B180</f>
        <v>El vehículo de los sueños</v>
      </c>
      <c r="C181" s="116" t="s">
        <v>307</v>
      </c>
      <c r="D181" s="374">
        <v>905900</v>
      </c>
    </row>
    <row r="182" spans="1:5" ht="24" customHeight="1">
      <c r="A182" s="616" t="s">
        <v>414</v>
      </c>
      <c r="B182" s="542"/>
      <c r="C182" s="578"/>
      <c r="D182" s="349">
        <f>SUM(D183:D201)</f>
        <v>58916493</v>
      </c>
      <c r="E182" s="3">
        <f>+COUNT(D183:D201)</f>
        <v>19</v>
      </c>
    </row>
    <row r="183" spans="1:4" ht="24" customHeight="1">
      <c r="A183" s="59" t="s">
        <v>824</v>
      </c>
      <c r="B183" s="357" t="s">
        <v>769</v>
      </c>
      <c r="C183" s="375" t="s">
        <v>825</v>
      </c>
      <c r="D183" s="359">
        <v>3005338</v>
      </c>
    </row>
    <row r="184" spans="1:4" ht="24" customHeight="1">
      <c r="A184" s="360" t="s">
        <v>332</v>
      </c>
      <c r="B184" s="357" t="s">
        <v>394</v>
      </c>
      <c r="C184" s="361" t="s">
        <v>395</v>
      </c>
      <c r="D184" s="362">
        <v>2312631</v>
      </c>
    </row>
    <row r="185" spans="1:4" ht="24" customHeight="1">
      <c r="A185" s="360" t="s">
        <v>333</v>
      </c>
      <c r="B185" s="357" t="s">
        <v>334</v>
      </c>
      <c r="C185" s="361" t="s">
        <v>659</v>
      </c>
      <c r="D185" s="362">
        <v>4000000</v>
      </c>
    </row>
    <row r="186" spans="1:4" ht="24" customHeight="1">
      <c r="A186" s="360" t="s">
        <v>335</v>
      </c>
      <c r="B186" s="357" t="s">
        <v>782</v>
      </c>
      <c r="C186" s="361" t="s">
        <v>336</v>
      </c>
      <c r="D186" s="362">
        <v>1916281</v>
      </c>
    </row>
    <row r="187" spans="1:4" ht="24" customHeight="1">
      <c r="A187" s="360" t="s">
        <v>337</v>
      </c>
      <c r="B187" s="357" t="s">
        <v>349</v>
      </c>
      <c r="C187" s="361" t="s">
        <v>338</v>
      </c>
      <c r="D187" s="362">
        <v>3556660</v>
      </c>
    </row>
    <row r="188" spans="1:4" ht="24" customHeight="1">
      <c r="A188" s="360" t="s">
        <v>339</v>
      </c>
      <c r="B188" s="357" t="s">
        <v>340</v>
      </c>
      <c r="C188" s="361" t="s">
        <v>341</v>
      </c>
      <c r="D188" s="362">
        <v>2622032</v>
      </c>
    </row>
    <row r="189" spans="1:4" ht="24" customHeight="1">
      <c r="A189" s="360" t="s">
        <v>342</v>
      </c>
      <c r="B189" s="357" t="s">
        <v>343</v>
      </c>
      <c r="C189" s="361" t="s">
        <v>341</v>
      </c>
      <c r="D189" s="362">
        <v>4000000</v>
      </c>
    </row>
    <row r="190" spans="1:4" ht="24" customHeight="1">
      <c r="A190" s="360" t="s">
        <v>344</v>
      </c>
      <c r="B190" s="357" t="s">
        <v>661</v>
      </c>
      <c r="C190" s="361" t="s">
        <v>345</v>
      </c>
      <c r="D190" s="362">
        <v>2509862</v>
      </c>
    </row>
    <row r="191" spans="1:4" ht="24" customHeight="1">
      <c r="A191" s="360" t="s">
        <v>346</v>
      </c>
      <c r="B191" s="357" t="s">
        <v>262</v>
      </c>
      <c r="C191" s="361" t="s">
        <v>659</v>
      </c>
      <c r="D191" s="362">
        <v>3817400</v>
      </c>
    </row>
    <row r="192" spans="1:4" ht="24" customHeight="1">
      <c r="A192" s="360" t="s">
        <v>347</v>
      </c>
      <c r="B192" s="357" t="s">
        <v>767</v>
      </c>
      <c r="C192" s="361" t="s">
        <v>853</v>
      </c>
      <c r="D192" s="362">
        <v>3690924</v>
      </c>
    </row>
    <row r="193" spans="1:4" ht="24" customHeight="1">
      <c r="A193" s="39" t="s">
        <v>348</v>
      </c>
      <c r="B193" s="357" t="s">
        <v>350</v>
      </c>
      <c r="C193" s="361" t="s">
        <v>1428</v>
      </c>
      <c r="D193" s="362">
        <v>4000000</v>
      </c>
    </row>
    <row r="194" spans="1:4" ht="24" customHeight="1">
      <c r="A194" s="376" t="s">
        <v>1988</v>
      </c>
      <c r="B194" s="116" t="s">
        <v>2154</v>
      </c>
      <c r="C194" s="368" t="s">
        <v>1094</v>
      </c>
      <c r="D194" s="370">
        <v>3184845</v>
      </c>
    </row>
    <row r="195" spans="1:4" ht="24" customHeight="1">
      <c r="A195" s="376" t="s">
        <v>1989</v>
      </c>
      <c r="B195" s="116" t="s">
        <v>1384</v>
      </c>
      <c r="C195" s="368" t="s">
        <v>1105</v>
      </c>
      <c r="D195" s="370">
        <v>4000000</v>
      </c>
    </row>
    <row r="196" spans="1:4" ht="24" customHeight="1">
      <c r="A196" s="39" t="s">
        <v>2147</v>
      </c>
      <c r="B196" s="116" t="s">
        <v>262</v>
      </c>
      <c r="C196" s="113" t="s">
        <v>659</v>
      </c>
      <c r="D196" s="338">
        <v>4000000</v>
      </c>
    </row>
    <row r="197" spans="1:4" ht="24" customHeight="1">
      <c r="A197" s="39" t="s">
        <v>2148</v>
      </c>
      <c r="B197" s="116" t="s">
        <v>2149</v>
      </c>
      <c r="C197" s="113" t="s">
        <v>1992</v>
      </c>
      <c r="D197" s="338">
        <v>3299386</v>
      </c>
    </row>
    <row r="198" spans="1:4" ht="24" customHeight="1">
      <c r="A198" s="39" t="s">
        <v>2150</v>
      </c>
      <c r="B198" s="116" t="s">
        <v>2149</v>
      </c>
      <c r="C198" s="113" t="s">
        <v>1992</v>
      </c>
      <c r="D198" s="338">
        <v>2370824</v>
      </c>
    </row>
    <row r="199" spans="1:4" ht="24" customHeight="1">
      <c r="A199" s="39" t="s">
        <v>2151</v>
      </c>
      <c r="B199" s="116" t="s">
        <v>334</v>
      </c>
      <c r="C199" s="113" t="s">
        <v>659</v>
      </c>
      <c r="D199" s="338">
        <v>2375568</v>
      </c>
    </row>
    <row r="200" spans="1:4" ht="24" customHeight="1">
      <c r="A200" s="39" t="s">
        <v>2152</v>
      </c>
      <c r="B200" s="116" t="s">
        <v>1966</v>
      </c>
      <c r="C200" s="113" t="s">
        <v>260</v>
      </c>
      <c r="D200" s="338">
        <v>2864740</v>
      </c>
    </row>
    <row r="201" spans="1:4" ht="24" customHeight="1">
      <c r="A201" s="45" t="s">
        <v>2153</v>
      </c>
      <c r="B201" s="116" t="s">
        <v>1203</v>
      </c>
      <c r="C201" s="354" t="s">
        <v>518</v>
      </c>
      <c r="D201" s="355">
        <v>1390002</v>
      </c>
    </row>
    <row r="202" spans="1:5" ht="24" customHeight="1">
      <c r="A202" s="616" t="s">
        <v>1762</v>
      </c>
      <c r="B202" s="542"/>
      <c r="C202" s="578"/>
      <c r="D202" s="349">
        <f>D73+D82+D100+D182+D131</f>
        <v>1099177656</v>
      </c>
      <c r="E202" s="4">
        <f>+E182+E131+E100+E82+E73</f>
        <v>124</v>
      </c>
    </row>
    <row r="203" ht="24" customHeight="1"/>
    <row r="204" spans="1:4" ht="24" customHeight="1">
      <c r="A204" s="613" t="s">
        <v>2765</v>
      </c>
      <c r="B204" s="614"/>
      <c r="C204" s="614"/>
      <c r="D204" s="615" t="s">
        <v>1369</v>
      </c>
    </row>
    <row r="205" spans="1:4" ht="24" customHeight="1">
      <c r="A205" s="329" t="s">
        <v>1168</v>
      </c>
      <c r="B205" s="342" t="s">
        <v>1169</v>
      </c>
      <c r="C205" s="331" t="s">
        <v>1170</v>
      </c>
      <c r="D205" s="615"/>
    </row>
    <row r="206" spans="1:4" ht="24" customHeight="1">
      <c r="A206" s="623" t="s">
        <v>698</v>
      </c>
      <c r="B206" s="544"/>
      <c r="C206" s="566"/>
      <c r="D206" s="350">
        <f>SUM(D207:D207)</f>
        <v>590000000</v>
      </c>
    </row>
    <row r="207" spans="1:4" ht="24" customHeight="1">
      <c r="A207" s="343" t="s">
        <v>817</v>
      </c>
      <c r="B207" s="323" t="s">
        <v>804</v>
      </c>
      <c r="C207" s="344" t="s">
        <v>1829</v>
      </c>
      <c r="D207" s="345">
        <v>590000000</v>
      </c>
    </row>
    <row r="208" spans="1:4" ht="24" customHeight="1">
      <c r="A208" s="623" t="s">
        <v>701</v>
      </c>
      <c r="B208" s="544"/>
      <c r="C208" s="566"/>
      <c r="D208" s="350">
        <f>SUM(D209)</f>
        <v>290000000</v>
      </c>
    </row>
    <row r="209" spans="1:4" ht="24" customHeight="1">
      <c r="A209" s="377" t="s">
        <v>1990</v>
      </c>
      <c r="B209" s="346" t="s">
        <v>445</v>
      </c>
      <c r="C209" s="347" t="s">
        <v>1991</v>
      </c>
      <c r="D209" s="378">
        <v>290000000</v>
      </c>
    </row>
    <row r="210" spans="1:4" ht="24" customHeight="1">
      <c r="A210" s="623" t="s">
        <v>2761</v>
      </c>
      <c r="B210" s="544"/>
      <c r="C210" s="566"/>
      <c r="D210" s="350">
        <f>SUM(D211)</f>
        <v>450000000</v>
      </c>
    </row>
    <row r="211" spans="1:4" ht="24" customHeight="1">
      <c r="A211" s="377" t="s">
        <v>2762</v>
      </c>
      <c r="B211" s="346" t="s">
        <v>2763</v>
      </c>
      <c r="C211" s="347" t="s">
        <v>2764</v>
      </c>
      <c r="D211" s="378">
        <v>450000000</v>
      </c>
    </row>
    <row r="212" spans="1:4" ht="24" customHeight="1">
      <c r="A212" s="620" t="s">
        <v>704</v>
      </c>
      <c r="B212" s="620"/>
      <c r="C212" s="620"/>
      <c r="D212" s="351">
        <f>+D206+D208+D210</f>
        <v>1330000000</v>
      </c>
    </row>
  </sheetData>
  <sheetProtection/>
  <mergeCells count="25">
    <mergeCell ref="A212:C212"/>
    <mergeCell ref="A23:C23"/>
    <mergeCell ref="D71:D72"/>
    <mergeCell ref="A34:C34"/>
    <mergeCell ref="A37:C37"/>
    <mergeCell ref="A69:C69"/>
    <mergeCell ref="A71:C71"/>
    <mergeCell ref="A182:C182"/>
    <mergeCell ref="A60:C60"/>
    <mergeCell ref="A73:C73"/>
    <mergeCell ref="A82:C82"/>
    <mergeCell ref="A100:C100"/>
    <mergeCell ref="A131:C131"/>
    <mergeCell ref="A206:C206"/>
    <mergeCell ref="A208:C208"/>
    <mergeCell ref="A210:C210"/>
    <mergeCell ref="A204:C204"/>
    <mergeCell ref="A46:C46"/>
    <mergeCell ref="D204:D205"/>
    <mergeCell ref="A202:C202"/>
    <mergeCell ref="A1:D1"/>
    <mergeCell ref="A2:C2"/>
    <mergeCell ref="D2:D3"/>
    <mergeCell ref="A4:C4"/>
    <mergeCell ref="A41:C41"/>
  </mergeCells>
  <printOptions horizontalCentered="1"/>
  <pageMargins left="0.3937007874015748" right="0.3937007874015748" top="0.5905511811023623" bottom="0.5905511811023623" header="0" footer="0"/>
  <pageSetup orientation="portrait" scale="98" r:id="rId1"/>
  <rowBreaks count="1" manualBreakCount="1">
    <brk id="9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18"/>
  <sheetViews>
    <sheetView zoomScale="80" zoomScaleNormal="80" zoomScalePageLayoutView="0" workbookViewId="0" topLeftCell="A73">
      <selection activeCell="E150" sqref="E150"/>
    </sheetView>
  </sheetViews>
  <sheetFormatPr defaultColWidth="11.421875" defaultRowHeight="21" customHeight="1"/>
  <cols>
    <col min="1" max="1" width="9.00390625" style="64" customWidth="1"/>
    <col min="2" max="2" width="38.140625" style="64" customWidth="1"/>
    <col min="3" max="3" width="34.8515625" style="64" customWidth="1"/>
    <col min="4" max="4" width="18.00390625" style="64" bestFit="1" customWidth="1"/>
    <col min="5" max="16384" width="11.421875" style="64" customWidth="1"/>
  </cols>
  <sheetData>
    <row r="1" spans="1:4" ht="24" customHeight="1">
      <c r="A1" s="624" t="s">
        <v>2157</v>
      </c>
      <c r="B1" s="624"/>
      <c r="C1" s="624"/>
      <c r="D1" s="624"/>
    </row>
    <row r="2" spans="1:4" s="152" customFormat="1" ht="24" customHeight="1">
      <c r="A2" s="617" t="s">
        <v>1166</v>
      </c>
      <c r="B2" s="617"/>
      <c r="C2" s="617"/>
      <c r="D2" s="618" t="s">
        <v>1167</v>
      </c>
    </row>
    <row r="3" spans="1:4" s="152" customFormat="1" ht="24" customHeight="1">
      <c r="A3" s="329" t="s">
        <v>1168</v>
      </c>
      <c r="B3" s="330" t="s">
        <v>1169</v>
      </c>
      <c r="C3" s="331" t="s">
        <v>1170</v>
      </c>
      <c r="D3" s="619"/>
    </row>
    <row r="4" spans="1:5" s="152" customFormat="1" ht="24" customHeight="1">
      <c r="A4" s="608" t="s">
        <v>2370</v>
      </c>
      <c r="B4" s="524"/>
      <c r="C4" s="525"/>
      <c r="D4" s="36">
        <f>SUM(D5:D19)</f>
        <v>300000000</v>
      </c>
      <c r="E4" s="519">
        <f>+COUNT(D5:D19)</f>
        <v>15</v>
      </c>
    </row>
    <row r="5" spans="1:4" s="152" customFormat="1" ht="24" customHeight="1">
      <c r="A5" s="118" t="s">
        <v>2331</v>
      </c>
      <c r="B5" s="382" t="s">
        <v>2346</v>
      </c>
      <c r="C5" s="118" t="s">
        <v>506</v>
      </c>
      <c r="D5" s="383">
        <v>20000000</v>
      </c>
    </row>
    <row r="6" spans="1:4" s="152" customFormat="1" ht="24" customHeight="1">
      <c r="A6" s="121" t="s">
        <v>2332</v>
      </c>
      <c r="B6" s="382" t="s">
        <v>2347</v>
      </c>
      <c r="C6" s="121" t="s">
        <v>1777</v>
      </c>
      <c r="D6" s="383">
        <v>20000000</v>
      </c>
    </row>
    <row r="7" spans="1:4" s="152" customFormat="1" ht="24" customHeight="1">
      <c r="A7" s="121" t="s">
        <v>2333</v>
      </c>
      <c r="B7" s="382" t="s">
        <v>2348</v>
      </c>
      <c r="C7" s="121" t="s">
        <v>1106</v>
      </c>
      <c r="D7" s="383">
        <v>20000000</v>
      </c>
    </row>
    <row r="8" spans="1:4" s="152" customFormat="1" ht="24" customHeight="1">
      <c r="A8" s="121" t="s">
        <v>2334</v>
      </c>
      <c r="B8" s="382" t="s">
        <v>2349</v>
      </c>
      <c r="C8" s="121" t="s">
        <v>2350</v>
      </c>
      <c r="D8" s="383">
        <v>20000000</v>
      </c>
    </row>
    <row r="9" spans="1:4" s="152" customFormat="1" ht="24" customHeight="1">
      <c r="A9" s="121" t="s">
        <v>2335</v>
      </c>
      <c r="B9" s="382" t="s">
        <v>2351</v>
      </c>
      <c r="C9" s="121" t="s">
        <v>2352</v>
      </c>
      <c r="D9" s="383">
        <v>20000000</v>
      </c>
    </row>
    <row r="10" spans="1:4" s="152" customFormat="1" ht="24" customHeight="1">
      <c r="A10" s="121" t="s">
        <v>2336</v>
      </c>
      <c r="B10" s="382" t="s">
        <v>2353</v>
      </c>
      <c r="C10" s="121" t="s">
        <v>501</v>
      </c>
      <c r="D10" s="383">
        <v>20000000</v>
      </c>
    </row>
    <row r="11" spans="1:4" s="152" customFormat="1" ht="24" customHeight="1">
      <c r="A11" s="121" t="s">
        <v>2337</v>
      </c>
      <c r="B11" s="382" t="s">
        <v>2354</v>
      </c>
      <c r="C11" s="121" t="s">
        <v>2355</v>
      </c>
      <c r="D11" s="383">
        <v>20000000</v>
      </c>
    </row>
    <row r="12" spans="1:4" s="152" customFormat="1" ht="24" customHeight="1">
      <c r="A12" s="121" t="s">
        <v>2338</v>
      </c>
      <c r="B12" s="382" t="s">
        <v>2356</v>
      </c>
      <c r="C12" s="121" t="s">
        <v>659</v>
      </c>
      <c r="D12" s="383">
        <v>20000000</v>
      </c>
    </row>
    <row r="13" spans="1:4" s="152" customFormat="1" ht="24" customHeight="1">
      <c r="A13" s="121" t="s">
        <v>2339</v>
      </c>
      <c r="B13" s="382" t="s">
        <v>2357</v>
      </c>
      <c r="C13" s="121" t="s">
        <v>2358</v>
      </c>
      <c r="D13" s="383">
        <v>20000000</v>
      </c>
    </row>
    <row r="14" spans="1:4" s="152" customFormat="1" ht="24" customHeight="1">
      <c r="A14" s="121" t="s">
        <v>2340</v>
      </c>
      <c r="B14" s="382" t="s">
        <v>2359</v>
      </c>
      <c r="C14" s="121" t="s">
        <v>2360</v>
      </c>
      <c r="D14" s="383">
        <v>20000000</v>
      </c>
    </row>
    <row r="15" spans="1:4" s="152" customFormat="1" ht="24" customHeight="1">
      <c r="A15" s="121" t="s">
        <v>2341</v>
      </c>
      <c r="B15" s="382" t="s">
        <v>2361</v>
      </c>
      <c r="C15" s="121" t="s">
        <v>2362</v>
      </c>
      <c r="D15" s="383">
        <v>20000000</v>
      </c>
    </row>
    <row r="16" spans="1:4" s="152" customFormat="1" ht="24" customHeight="1">
      <c r="A16" s="121" t="s">
        <v>2342</v>
      </c>
      <c r="B16" s="382" t="s">
        <v>2363</v>
      </c>
      <c r="C16" s="121" t="s">
        <v>2364</v>
      </c>
      <c r="D16" s="383">
        <v>20000000</v>
      </c>
    </row>
    <row r="17" spans="1:4" s="152" customFormat="1" ht="24" customHeight="1">
      <c r="A17" s="121" t="s">
        <v>2343</v>
      </c>
      <c r="B17" s="382">
        <v>1928</v>
      </c>
      <c r="C17" s="121" t="s">
        <v>2365</v>
      </c>
      <c r="D17" s="383">
        <v>20000000</v>
      </c>
    </row>
    <row r="18" spans="1:4" s="152" customFormat="1" ht="24" customHeight="1">
      <c r="A18" s="121" t="s">
        <v>2344</v>
      </c>
      <c r="B18" s="382" t="s">
        <v>2366</v>
      </c>
      <c r="C18" s="121" t="s">
        <v>386</v>
      </c>
      <c r="D18" s="383">
        <v>20000000</v>
      </c>
    </row>
    <row r="19" spans="1:4" s="152" customFormat="1" ht="24" customHeight="1">
      <c r="A19" s="123" t="s">
        <v>2345</v>
      </c>
      <c r="B19" s="382" t="s">
        <v>2367</v>
      </c>
      <c r="C19" s="123" t="s">
        <v>2368</v>
      </c>
      <c r="D19" s="383">
        <v>20000000</v>
      </c>
    </row>
    <row r="20" spans="1:5" s="152" customFormat="1" ht="24" customHeight="1">
      <c r="A20" s="608" t="s">
        <v>2369</v>
      </c>
      <c r="B20" s="524"/>
      <c r="C20" s="525"/>
      <c r="D20" s="36">
        <f>SUM(D21:D29)</f>
        <v>6300000000</v>
      </c>
      <c r="E20" s="519">
        <f>+COUNT(D21:D29)</f>
        <v>9</v>
      </c>
    </row>
    <row r="21" spans="1:4" s="152" customFormat="1" ht="24" customHeight="1">
      <c r="A21" s="118" t="s">
        <v>2371</v>
      </c>
      <c r="B21" s="382" t="s">
        <v>123</v>
      </c>
      <c r="C21" s="118" t="s">
        <v>2379</v>
      </c>
      <c r="D21" s="383">
        <v>700000000</v>
      </c>
    </row>
    <row r="22" spans="1:4" s="152" customFormat="1" ht="24" customHeight="1">
      <c r="A22" s="121" t="s">
        <v>2372</v>
      </c>
      <c r="B22" s="382" t="s">
        <v>2380</v>
      </c>
      <c r="C22" s="121" t="s">
        <v>2381</v>
      </c>
      <c r="D22" s="383">
        <v>700000000</v>
      </c>
    </row>
    <row r="23" spans="1:4" s="152" customFormat="1" ht="24" customHeight="1">
      <c r="A23" s="121" t="s">
        <v>2373</v>
      </c>
      <c r="B23" s="382" t="s">
        <v>263</v>
      </c>
      <c r="C23" s="121" t="s">
        <v>2382</v>
      </c>
      <c r="D23" s="383">
        <v>700000000</v>
      </c>
    </row>
    <row r="24" spans="1:4" s="152" customFormat="1" ht="24" customHeight="1">
      <c r="A24" s="121" t="s">
        <v>2374</v>
      </c>
      <c r="B24" s="382" t="s">
        <v>2383</v>
      </c>
      <c r="C24" s="121" t="s">
        <v>2384</v>
      </c>
      <c r="D24" s="383">
        <v>700000000</v>
      </c>
    </row>
    <row r="25" spans="1:4" s="152" customFormat="1" ht="24" customHeight="1">
      <c r="A25" s="121" t="s">
        <v>2375</v>
      </c>
      <c r="B25" s="382" t="s">
        <v>2204</v>
      </c>
      <c r="C25" s="121" t="s">
        <v>2385</v>
      </c>
      <c r="D25" s="383">
        <v>700000000</v>
      </c>
    </row>
    <row r="26" spans="1:4" s="152" customFormat="1" ht="24" customHeight="1">
      <c r="A26" s="121" t="s">
        <v>2376</v>
      </c>
      <c r="B26" s="382" t="s">
        <v>2386</v>
      </c>
      <c r="C26" s="121" t="s">
        <v>2052</v>
      </c>
      <c r="D26" s="383">
        <v>700000000</v>
      </c>
    </row>
    <row r="27" spans="1:4" s="152" customFormat="1" ht="24" customHeight="1">
      <c r="A27" s="121" t="s">
        <v>2377</v>
      </c>
      <c r="B27" s="382" t="s">
        <v>2387</v>
      </c>
      <c r="C27" s="121" t="s">
        <v>1969</v>
      </c>
      <c r="D27" s="383">
        <v>700000000</v>
      </c>
    </row>
    <row r="28" spans="1:4" s="152" customFormat="1" ht="24" customHeight="1">
      <c r="A28" s="121" t="s">
        <v>2378</v>
      </c>
      <c r="B28" s="382" t="s">
        <v>2388</v>
      </c>
      <c r="C28" s="121" t="s">
        <v>2389</v>
      </c>
      <c r="D28" s="383">
        <v>700000000</v>
      </c>
    </row>
    <row r="29" spans="1:4" s="152" customFormat="1" ht="24" customHeight="1">
      <c r="A29" s="123" t="s">
        <v>2390</v>
      </c>
      <c r="B29" s="382" t="s">
        <v>2014</v>
      </c>
      <c r="C29" s="123" t="s">
        <v>668</v>
      </c>
      <c r="D29" s="383">
        <v>700000000</v>
      </c>
    </row>
    <row r="30" spans="1:5" s="152" customFormat="1" ht="24" customHeight="1">
      <c r="A30" s="608" t="s">
        <v>2393</v>
      </c>
      <c r="B30" s="524"/>
      <c r="C30" s="525"/>
      <c r="D30" s="36">
        <f>SUM(D31:D32)</f>
        <v>240000000</v>
      </c>
      <c r="E30" s="519">
        <f>+COUNT(D31:D32)</f>
        <v>2</v>
      </c>
    </row>
    <row r="31" spans="1:4" s="152" customFormat="1" ht="24" customHeight="1">
      <c r="A31" s="118" t="s">
        <v>2391</v>
      </c>
      <c r="B31" s="382" t="s">
        <v>2394</v>
      </c>
      <c r="C31" s="118" t="s">
        <v>2395</v>
      </c>
      <c r="D31" s="383">
        <v>120000000</v>
      </c>
    </row>
    <row r="32" spans="1:4" s="152" customFormat="1" ht="24" customHeight="1">
      <c r="A32" s="123" t="s">
        <v>2392</v>
      </c>
      <c r="B32" s="382" t="s">
        <v>2396</v>
      </c>
      <c r="C32" s="123" t="s">
        <v>1976</v>
      </c>
      <c r="D32" s="383">
        <v>120000000</v>
      </c>
    </row>
    <row r="33" spans="1:5" s="152" customFormat="1" ht="24" customHeight="1">
      <c r="A33" s="608" t="s">
        <v>2397</v>
      </c>
      <c r="B33" s="524"/>
      <c r="C33" s="525"/>
      <c r="D33" s="36">
        <f>SUM(D34:D41)</f>
        <v>399993000</v>
      </c>
      <c r="E33" s="519">
        <f>+COUNT(D34:D41)</f>
        <v>8</v>
      </c>
    </row>
    <row r="34" spans="1:4" s="152" customFormat="1" ht="24" customHeight="1">
      <c r="A34" s="118" t="s">
        <v>2398</v>
      </c>
      <c r="B34" s="382" t="s">
        <v>2406</v>
      </c>
      <c r="C34" s="118" t="s">
        <v>2407</v>
      </c>
      <c r="D34" s="383">
        <v>50000000</v>
      </c>
    </row>
    <row r="35" spans="1:4" s="152" customFormat="1" ht="24" customHeight="1">
      <c r="A35" s="121" t="s">
        <v>2399</v>
      </c>
      <c r="B35" s="382" t="s">
        <v>2408</v>
      </c>
      <c r="C35" s="121" t="s">
        <v>1976</v>
      </c>
      <c r="D35" s="383">
        <v>50000000</v>
      </c>
    </row>
    <row r="36" spans="1:4" s="152" customFormat="1" ht="24" customHeight="1">
      <c r="A36" s="121" t="s">
        <v>2400</v>
      </c>
      <c r="B36" s="382" t="s">
        <v>2409</v>
      </c>
      <c r="C36" s="121" t="s">
        <v>2410</v>
      </c>
      <c r="D36" s="383">
        <v>50000000</v>
      </c>
    </row>
    <row r="37" spans="1:4" s="152" customFormat="1" ht="24" customHeight="1">
      <c r="A37" s="121" t="s">
        <v>2401</v>
      </c>
      <c r="B37" s="382" t="s">
        <v>2411</v>
      </c>
      <c r="C37" s="121" t="s">
        <v>2412</v>
      </c>
      <c r="D37" s="383">
        <v>50000000</v>
      </c>
    </row>
    <row r="38" spans="1:4" s="152" customFormat="1" ht="24" customHeight="1">
      <c r="A38" s="121" t="s">
        <v>2402</v>
      </c>
      <c r="B38" s="382" t="s">
        <v>2413</v>
      </c>
      <c r="C38" s="121" t="s">
        <v>2019</v>
      </c>
      <c r="D38" s="383">
        <v>50000000</v>
      </c>
    </row>
    <row r="39" spans="1:4" s="152" customFormat="1" ht="24" customHeight="1">
      <c r="A39" s="121" t="s">
        <v>2403</v>
      </c>
      <c r="B39" s="382" t="s">
        <v>2414</v>
      </c>
      <c r="C39" s="121" t="s">
        <v>2415</v>
      </c>
      <c r="D39" s="383">
        <v>49993000</v>
      </c>
    </row>
    <row r="40" spans="1:4" s="152" customFormat="1" ht="24" customHeight="1">
      <c r="A40" s="121" t="s">
        <v>2404</v>
      </c>
      <c r="B40" s="382" t="s">
        <v>2416</v>
      </c>
      <c r="C40" s="121" t="s">
        <v>2417</v>
      </c>
      <c r="D40" s="383">
        <v>50000000</v>
      </c>
    </row>
    <row r="41" spans="1:4" s="152" customFormat="1" ht="24" customHeight="1">
      <c r="A41" s="123" t="s">
        <v>2405</v>
      </c>
      <c r="B41" s="382" t="s">
        <v>2418</v>
      </c>
      <c r="C41" s="123" t="s">
        <v>517</v>
      </c>
      <c r="D41" s="383">
        <v>50000000</v>
      </c>
    </row>
    <row r="42" spans="1:5" s="152" customFormat="1" ht="24" customHeight="1">
      <c r="A42" s="608" t="s">
        <v>2419</v>
      </c>
      <c r="B42" s="524"/>
      <c r="C42" s="525"/>
      <c r="D42" s="36">
        <f>SUM(D43:D50)</f>
        <v>160000000</v>
      </c>
      <c r="E42" s="520">
        <f>+COUNT(D43:D50)</f>
        <v>8</v>
      </c>
    </row>
    <row r="43" spans="1:4" s="152" customFormat="1" ht="24" customHeight="1">
      <c r="A43" s="118" t="s">
        <v>2420</v>
      </c>
      <c r="B43" s="382" t="s">
        <v>2428</v>
      </c>
      <c r="C43" s="118" t="s">
        <v>2429</v>
      </c>
      <c r="D43" s="383">
        <v>20000000</v>
      </c>
    </row>
    <row r="44" spans="1:4" s="152" customFormat="1" ht="24" customHeight="1">
      <c r="A44" s="121" t="s">
        <v>2421</v>
      </c>
      <c r="B44" s="382" t="s">
        <v>2430</v>
      </c>
      <c r="C44" s="121" t="s">
        <v>2431</v>
      </c>
      <c r="D44" s="383">
        <v>20000000</v>
      </c>
    </row>
    <row r="45" spans="1:4" s="152" customFormat="1" ht="24" customHeight="1">
      <c r="A45" s="121" t="s">
        <v>2422</v>
      </c>
      <c r="B45" s="382" t="s">
        <v>2432</v>
      </c>
      <c r="C45" s="121" t="s">
        <v>2433</v>
      </c>
      <c r="D45" s="383">
        <v>20000000</v>
      </c>
    </row>
    <row r="46" spans="1:4" s="152" customFormat="1" ht="24" customHeight="1">
      <c r="A46" s="121" t="s">
        <v>2423</v>
      </c>
      <c r="B46" s="382" t="s">
        <v>2434</v>
      </c>
      <c r="C46" s="121" t="s">
        <v>2435</v>
      </c>
      <c r="D46" s="383">
        <v>20000000</v>
      </c>
    </row>
    <row r="47" spans="1:4" s="152" customFormat="1" ht="24" customHeight="1">
      <c r="A47" s="121" t="s">
        <v>2424</v>
      </c>
      <c r="B47" s="382" t="s">
        <v>2436</v>
      </c>
      <c r="C47" s="121" t="s">
        <v>2437</v>
      </c>
      <c r="D47" s="383">
        <v>20000000</v>
      </c>
    </row>
    <row r="48" spans="1:4" s="152" customFormat="1" ht="24" customHeight="1">
      <c r="A48" s="121" t="s">
        <v>2425</v>
      </c>
      <c r="B48" s="382" t="s">
        <v>2438</v>
      </c>
      <c r="C48" s="121" t="s">
        <v>2439</v>
      </c>
      <c r="D48" s="383">
        <v>20000000</v>
      </c>
    </row>
    <row r="49" spans="1:4" s="152" customFormat="1" ht="24" customHeight="1">
      <c r="A49" s="121" t="s">
        <v>2426</v>
      </c>
      <c r="B49" s="382" t="s">
        <v>2440</v>
      </c>
      <c r="C49" s="121" t="s">
        <v>836</v>
      </c>
      <c r="D49" s="383">
        <v>20000000</v>
      </c>
    </row>
    <row r="50" spans="1:4" s="152" customFormat="1" ht="24" customHeight="1">
      <c r="A50" s="123" t="s">
        <v>2427</v>
      </c>
      <c r="B50" s="382" t="s">
        <v>2441</v>
      </c>
      <c r="C50" s="123" t="s">
        <v>2442</v>
      </c>
      <c r="D50" s="383">
        <v>20000000</v>
      </c>
    </row>
    <row r="51" spans="1:5" s="152" customFormat="1" ht="24" customHeight="1">
      <c r="A51" s="608" t="s">
        <v>2448</v>
      </c>
      <c r="B51" s="524"/>
      <c r="C51" s="525"/>
      <c r="D51" s="36">
        <f>SUM(D52:D56)</f>
        <v>350000000</v>
      </c>
      <c r="E51" s="520">
        <f>+COUNT(D52:D56)</f>
        <v>5</v>
      </c>
    </row>
    <row r="52" spans="1:4" s="152" customFormat="1" ht="24" customHeight="1">
      <c r="A52" s="118" t="s">
        <v>2443</v>
      </c>
      <c r="B52" s="382" t="s">
        <v>2449</v>
      </c>
      <c r="C52" s="118" t="s">
        <v>2450</v>
      </c>
      <c r="D52" s="383">
        <v>70000000</v>
      </c>
    </row>
    <row r="53" spans="1:4" s="152" customFormat="1" ht="24" customHeight="1">
      <c r="A53" s="121" t="s">
        <v>2444</v>
      </c>
      <c r="B53" s="382" t="s">
        <v>2451</v>
      </c>
      <c r="C53" s="121" t="s">
        <v>2452</v>
      </c>
      <c r="D53" s="383">
        <v>70000000</v>
      </c>
    </row>
    <row r="54" spans="1:4" s="152" customFormat="1" ht="24" customHeight="1">
      <c r="A54" s="121" t="s">
        <v>2445</v>
      </c>
      <c r="B54" s="382" t="s">
        <v>2453</v>
      </c>
      <c r="C54" s="121" t="s">
        <v>1728</v>
      </c>
      <c r="D54" s="383">
        <v>70000000</v>
      </c>
    </row>
    <row r="55" spans="1:4" s="152" customFormat="1" ht="24" customHeight="1">
      <c r="A55" s="121" t="s">
        <v>2446</v>
      </c>
      <c r="B55" s="382" t="s">
        <v>2454</v>
      </c>
      <c r="C55" s="121" t="s">
        <v>2455</v>
      </c>
      <c r="D55" s="383">
        <v>70000000</v>
      </c>
    </row>
    <row r="56" spans="1:4" s="152" customFormat="1" ht="24" customHeight="1">
      <c r="A56" s="123" t="s">
        <v>2447</v>
      </c>
      <c r="B56" s="382" t="s">
        <v>2456</v>
      </c>
      <c r="C56" s="123" t="s">
        <v>2457</v>
      </c>
      <c r="D56" s="383">
        <v>70000000</v>
      </c>
    </row>
    <row r="57" spans="1:5" s="152" customFormat="1" ht="24" customHeight="1">
      <c r="A57" s="608" t="s">
        <v>2462</v>
      </c>
      <c r="B57" s="524"/>
      <c r="C57" s="525"/>
      <c r="D57" s="36">
        <f>SUM(D58:D61)</f>
        <v>200000000</v>
      </c>
      <c r="E57" s="520">
        <f>+COUNT(D58:D61)</f>
        <v>4</v>
      </c>
    </row>
    <row r="58" spans="1:4" s="152" customFormat="1" ht="24" customHeight="1">
      <c r="A58" s="118" t="s">
        <v>2458</v>
      </c>
      <c r="B58" s="382" t="s">
        <v>2238</v>
      </c>
      <c r="C58" s="118" t="s">
        <v>2463</v>
      </c>
      <c r="D58" s="383">
        <v>50000000</v>
      </c>
    </row>
    <row r="59" spans="1:4" s="152" customFormat="1" ht="24" customHeight="1">
      <c r="A59" s="121" t="s">
        <v>2459</v>
      </c>
      <c r="B59" s="382" t="s">
        <v>2464</v>
      </c>
      <c r="C59" s="121" t="s">
        <v>2465</v>
      </c>
      <c r="D59" s="383">
        <v>50000000</v>
      </c>
    </row>
    <row r="60" spans="1:4" s="152" customFormat="1" ht="24" customHeight="1">
      <c r="A60" s="121" t="s">
        <v>2460</v>
      </c>
      <c r="B60" s="382" t="s">
        <v>2466</v>
      </c>
      <c r="C60" s="121" t="s">
        <v>2098</v>
      </c>
      <c r="D60" s="383">
        <v>50000000</v>
      </c>
    </row>
    <row r="61" spans="1:4" s="152" customFormat="1" ht="24" customHeight="1">
      <c r="A61" s="123" t="s">
        <v>2461</v>
      </c>
      <c r="B61" s="382" t="s">
        <v>2103</v>
      </c>
      <c r="C61" s="123" t="s">
        <v>2467</v>
      </c>
      <c r="D61" s="383">
        <v>50000000</v>
      </c>
    </row>
    <row r="62" spans="1:5" s="152" customFormat="1" ht="24" customHeight="1">
      <c r="A62" s="608" t="s">
        <v>2468</v>
      </c>
      <c r="B62" s="524"/>
      <c r="C62" s="525"/>
      <c r="D62" s="36">
        <f>SUM(D63:D64)</f>
        <v>600000000</v>
      </c>
      <c r="E62" s="520">
        <f>+COUNT(D63:D64)</f>
        <v>2</v>
      </c>
    </row>
    <row r="63" spans="1:4" s="152" customFormat="1" ht="24" customHeight="1">
      <c r="A63" s="118" t="s">
        <v>2470</v>
      </c>
      <c r="B63" s="382" t="s">
        <v>2473</v>
      </c>
      <c r="C63" s="118" t="s">
        <v>2469</v>
      </c>
      <c r="D63" s="383">
        <v>300000000</v>
      </c>
    </row>
    <row r="64" spans="1:4" s="152" customFormat="1" ht="24" customHeight="1">
      <c r="A64" s="123" t="s">
        <v>2471</v>
      </c>
      <c r="B64" s="382" t="s">
        <v>2472</v>
      </c>
      <c r="C64" s="123" t="s">
        <v>839</v>
      </c>
      <c r="D64" s="383">
        <v>300000000</v>
      </c>
    </row>
    <row r="65" spans="1:5" s="152" customFormat="1" ht="24" customHeight="1">
      <c r="A65" s="608" t="s">
        <v>2474</v>
      </c>
      <c r="B65" s="524"/>
      <c r="C65" s="525"/>
      <c r="D65" s="36">
        <f>SUM(D66:D72)</f>
        <v>139950000</v>
      </c>
      <c r="E65" s="520">
        <f>+COUNT(D66:D72)</f>
        <v>7</v>
      </c>
    </row>
    <row r="66" spans="1:4" s="152" customFormat="1" ht="24" customHeight="1">
      <c r="A66" s="118" t="s">
        <v>2475</v>
      </c>
      <c r="B66" s="382" t="s">
        <v>2482</v>
      </c>
      <c r="C66" s="118" t="s">
        <v>2483</v>
      </c>
      <c r="D66" s="383">
        <v>20000000</v>
      </c>
    </row>
    <row r="67" spans="1:4" s="152" customFormat="1" ht="24" customHeight="1">
      <c r="A67" s="121" t="s">
        <v>2476</v>
      </c>
      <c r="B67" s="382" t="s">
        <v>770</v>
      </c>
      <c r="C67" s="121" t="s">
        <v>2484</v>
      </c>
      <c r="D67" s="383">
        <v>20000000</v>
      </c>
    </row>
    <row r="68" spans="1:4" s="152" customFormat="1" ht="24" customHeight="1">
      <c r="A68" s="121" t="s">
        <v>2477</v>
      </c>
      <c r="B68" s="382" t="s">
        <v>2485</v>
      </c>
      <c r="C68" s="121" t="s">
        <v>2486</v>
      </c>
      <c r="D68" s="383">
        <v>20000000</v>
      </c>
    </row>
    <row r="69" spans="1:4" s="152" customFormat="1" ht="24" customHeight="1">
      <c r="A69" s="121" t="s">
        <v>2478</v>
      </c>
      <c r="B69" s="382" t="s">
        <v>2487</v>
      </c>
      <c r="C69" s="121" t="s">
        <v>2488</v>
      </c>
      <c r="D69" s="383">
        <v>20000000</v>
      </c>
    </row>
    <row r="70" spans="1:4" s="152" customFormat="1" ht="24" customHeight="1">
      <c r="A70" s="121" t="s">
        <v>2479</v>
      </c>
      <c r="B70" s="382" t="s">
        <v>2193</v>
      </c>
      <c r="C70" s="121" t="s">
        <v>1794</v>
      </c>
      <c r="D70" s="383">
        <v>20000000</v>
      </c>
    </row>
    <row r="71" spans="1:4" s="152" customFormat="1" ht="24" customHeight="1">
      <c r="A71" s="121" t="s">
        <v>2480</v>
      </c>
      <c r="B71" s="382" t="s">
        <v>2489</v>
      </c>
      <c r="C71" s="121" t="s">
        <v>2095</v>
      </c>
      <c r="D71" s="383">
        <v>20000000</v>
      </c>
    </row>
    <row r="72" spans="1:4" s="152" customFormat="1" ht="24" customHeight="1">
      <c r="A72" s="123" t="s">
        <v>2481</v>
      </c>
      <c r="B72" s="382" t="s">
        <v>2490</v>
      </c>
      <c r="C72" s="123" t="s">
        <v>821</v>
      </c>
      <c r="D72" s="383">
        <v>19950000</v>
      </c>
    </row>
    <row r="73" spans="1:5" s="152" customFormat="1" ht="24" customHeight="1">
      <c r="A73" s="608" t="s">
        <v>2491</v>
      </c>
      <c r="B73" s="524"/>
      <c r="C73" s="525"/>
      <c r="D73" s="36">
        <f>SUM(D74:D78)</f>
        <v>397110000</v>
      </c>
      <c r="E73" s="521">
        <f>+COUNT(D74:D78)</f>
        <v>5</v>
      </c>
    </row>
    <row r="74" spans="1:4" s="152" customFormat="1" ht="24" customHeight="1">
      <c r="A74" s="118" t="s">
        <v>2502</v>
      </c>
      <c r="B74" s="382" t="s">
        <v>2492</v>
      </c>
      <c r="C74" s="118" t="s">
        <v>2493</v>
      </c>
      <c r="D74" s="383">
        <v>80000000</v>
      </c>
    </row>
    <row r="75" spans="1:4" s="152" customFormat="1" ht="24" customHeight="1">
      <c r="A75" s="121" t="s">
        <v>2503</v>
      </c>
      <c r="B75" s="382" t="s">
        <v>2494</v>
      </c>
      <c r="C75" s="121" t="s">
        <v>2495</v>
      </c>
      <c r="D75" s="383">
        <v>80000000</v>
      </c>
    </row>
    <row r="76" spans="1:4" s="152" customFormat="1" ht="24" customHeight="1">
      <c r="A76" s="121" t="s">
        <v>2504</v>
      </c>
      <c r="B76" s="382" t="s">
        <v>2496</v>
      </c>
      <c r="C76" s="121" t="s">
        <v>2497</v>
      </c>
      <c r="D76" s="383">
        <v>80000000</v>
      </c>
    </row>
    <row r="77" spans="1:4" s="152" customFormat="1" ht="24" customHeight="1">
      <c r="A77" s="121" t="s">
        <v>2505</v>
      </c>
      <c r="B77" s="382" t="s">
        <v>2498</v>
      </c>
      <c r="C77" s="121" t="s">
        <v>2499</v>
      </c>
      <c r="D77" s="383">
        <v>80000000</v>
      </c>
    </row>
    <row r="78" spans="1:4" s="152" customFormat="1" ht="24" customHeight="1">
      <c r="A78" s="123" t="s">
        <v>2506</v>
      </c>
      <c r="B78" s="382" t="s">
        <v>2500</v>
      </c>
      <c r="C78" s="123" t="s">
        <v>2501</v>
      </c>
      <c r="D78" s="383">
        <v>77110000</v>
      </c>
    </row>
    <row r="79" spans="1:5" s="152" customFormat="1" ht="24" customHeight="1">
      <c r="A79" s="608" t="s">
        <v>2512</v>
      </c>
      <c r="B79" s="524"/>
      <c r="C79" s="525"/>
      <c r="D79" s="36">
        <f>SUM(D80:D84)</f>
        <v>300000000</v>
      </c>
      <c r="E79" s="521">
        <f>+COUNT(D80:D84)</f>
        <v>5</v>
      </c>
    </row>
    <row r="80" spans="1:4" s="152" customFormat="1" ht="24" customHeight="1">
      <c r="A80" s="118" t="s">
        <v>2507</v>
      </c>
      <c r="B80" s="382" t="s">
        <v>2513</v>
      </c>
      <c r="C80" s="118" t="s">
        <v>2514</v>
      </c>
      <c r="D80" s="383">
        <v>60000000</v>
      </c>
    </row>
    <row r="81" spans="1:4" s="152" customFormat="1" ht="24" customHeight="1">
      <c r="A81" s="121" t="s">
        <v>2508</v>
      </c>
      <c r="B81" s="382" t="s">
        <v>2515</v>
      </c>
      <c r="C81" s="121" t="s">
        <v>2516</v>
      </c>
      <c r="D81" s="383">
        <v>60000000</v>
      </c>
    </row>
    <row r="82" spans="1:4" s="152" customFormat="1" ht="24" customHeight="1">
      <c r="A82" s="121" t="s">
        <v>2509</v>
      </c>
      <c r="B82" s="382" t="s">
        <v>2517</v>
      </c>
      <c r="C82" s="121" t="s">
        <v>2518</v>
      </c>
      <c r="D82" s="383">
        <v>60000000</v>
      </c>
    </row>
    <row r="83" spans="1:4" s="152" customFormat="1" ht="24" customHeight="1">
      <c r="A83" s="121" t="s">
        <v>2510</v>
      </c>
      <c r="B83" s="382" t="s">
        <v>2519</v>
      </c>
      <c r="C83" s="121" t="s">
        <v>2520</v>
      </c>
      <c r="D83" s="383">
        <v>60000000</v>
      </c>
    </row>
    <row r="84" spans="1:4" s="152" customFormat="1" ht="24" customHeight="1">
      <c r="A84" s="123" t="s">
        <v>2511</v>
      </c>
      <c r="B84" s="382" t="s">
        <v>2521</v>
      </c>
      <c r="C84" s="123" t="s">
        <v>2522</v>
      </c>
      <c r="D84" s="383">
        <v>60000000</v>
      </c>
    </row>
    <row r="85" spans="1:5" s="152" customFormat="1" ht="24" customHeight="1">
      <c r="A85" s="608" t="s">
        <v>2635</v>
      </c>
      <c r="B85" s="524"/>
      <c r="C85" s="525"/>
      <c r="D85" s="36">
        <f>SUM(D86:D94)</f>
        <v>345284720</v>
      </c>
      <c r="E85" s="64">
        <f>+COUNT(D86:D94)</f>
        <v>9</v>
      </c>
    </row>
    <row r="86" spans="1:4" s="152" customFormat="1" ht="24" customHeight="1">
      <c r="A86" s="118" t="s">
        <v>2636</v>
      </c>
      <c r="B86" s="379" t="s">
        <v>2645</v>
      </c>
      <c r="C86" s="380" t="s">
        <v>690</v>
      </c>
      <c r="D86" s="384">
        <v>40000000</v>
      </c>
    </row>
    <row r="87" spans="1:4" s="152" customFormat="1" ht="24" customHeight="1">
      <c r="A87" s="121" t="s">
        <v>2637</v>
      </c>
      <c r="B87" s="379" t="s">
        <v>2646</v>
      </c>
      <c r="C87" s="381" t="s">
        <v>2647</v>
      </c>
      <c r="D87" s="384">
        <v>34908720</v>
      </c>
    </row>
    <row r="88" spans="1:4" s="152" customFormat="1" ht="24" customHeight="1">
      <c r="A88" s="121" t="s">
        <v>2638</v>
      </c>
      <c r="B88" s="382" t="s">
        <v>2648</v>
      </c>
      <c r="C88" s="121" t="s">
        <v>2649</v>
      </c>
      <c r="D88" s="383">
        <v>31500000</v>
      </c>
    </row>
    <row r="89" spans="1:4" s="152" customFormat="1" ht="24" customHeight="1">
      <c r="A89" s="121" t="s">
        <v>2639</v>
      </c>
      <c r="B89" s="382" t="s">
        <v>2650</v>
      </c>
      <c r="C89" s="121" t="s">
        <v>690</v>
      </c>
      <c r="D89" s="383">
        <v>40000000</v>
      </c>
    </row>
    <row r="90" spans="1:4" s="152" customFormat="1" ht="24" customHeight="1">
      <c r="A90" s="121" t="s">
        <v>2640</v>
      </c>
      <c r="B90" s="382" t="s">
        <v>2651</v>
      </c>
      <c r="C90" s="121" t="s">
        <v>2652</v>
      </c>
      <c r="D90" s="383">
        <v>38976000</v>
      </c>
    </row>
    <row r="91" spans="1:4" s="152" customFormat="1" ht="24" customHeight="1">
      <c r="A91" s="121" t="s">
        <v>2641</v>
      </c>
      <c r="B91" s="382" t="s">
        <v>2653</v>
      </c>
      <c r="C91" s="121" t="s">
        <v>2071</v>
      </c>
      <c r="D91" s="383">
        <v>39900000</v>
      </c>
    </row>
    <row r="92" spans="1:4" s="152" customFormat="1" ht="24" customHeight="1">
      <c r="A92" s="121" t="s">
        <v>2642</v>
      </c>
      <c r="B92" s="382" t="s">
        <v>2654</v>
      </c>
      <c r="C92" s="121" t="s">
        <v>2655</v>
      </c>
      <c r="D92" s="383">
        <v>40000000</v>
      </c>
    </row>
    <row r="93" spans="1:4" s="152" customFormat="1" ht="24" customHeight="1">
      <c r="A93" s="121" t="s">
        <v>2643</v>
      </c>
      <c r="B93" s="382" t="s">
        <v>2656</v>
      </c>
      <c r="C93" s="121" t="s">
        <v>2657</v>
      </c>
      <c r="D93" s="383">
        <v>40000000</v>
      </c>
    </row>
    <row r="94" spans="1:4" s="152" customFormat="1" ht="24" customHeight="1">
      <c r="A94" s="123" t="s">
        <v>2644</v>
      </c>
      <c r="B94" s="382" t="s">
        <v>2658</v>
      </c>
      <c r="C94" s="123" t="s">
        <v>2659</v>
      </c>
      <c r="D94" s="383">
        <v>40000000</v>
      </c>
    </row>
    <row r="95" spans="1:5" ht="24" customHeight="1">
      <c r="A95" s="608" t="s">
        <v>1757</v>
      </c>
      <c r="B95" s="524"/>
      <c r="C95" s="525"/>
      <c r="D95" s="36">
        <f>+D4+D20+D30+D33+D42+D51+D57+D62+D65+D73+D79+D85</f>
        <v>9732337720</v>
      </c>
      <c r="E95" s="64">
        <f>+E4+E20+E30+E33+E42+E51+E57+E62+E65+E73+E79+E85</f>
        <v>79</v>
      </c>
    </row>
    <row r="96" spans="1:4" ht="24" customHeight="1">
      <c r="A96" s="179"/>
      <c r="D96" s="385"/>
    </row>
    <row r="97" spans="1:4" s="152" customFormat="1" ht="24" customHeight="1">
      <c r="A97" s="617" t="s">
        <v>1166</v>
      </c>
      <c r="B97" s="621"/>
      <c r="C97" s="621"/>
      <c r="D97" s="618" t="s">
        <v>1167</v>
      </c>
    </row>
    <row r="98" spans="1:4" s="152" customFormat="1" ht="24" customHeight="1">
      <c r="A98" s="329" t="s">
        <v>1168</v>
      </c>
      <c r="B98" s="330" t="s">
        <v>1169</v>
      </c>
      <c r="C98" s="331" t="s">
        <v>1170</v>
      </c>
      <c r="D98" s="619"/>
    </row>
    <row r="99" spans="1:5" ht="24" customHeight="1">
      <c r="A99" s="626" t="s">
        <v>1248</v>
      </c>
      <c r="B99" s="626"/>
      <c r="C99" s="626"/>
      <c r="D99" s="403">
        <f>SUM(D100:D116)</f>
        <v>1712493230</v>
      </c>
      <c r="E99" s="64">
        <f>+COUNT(D100:D116)</f>
        <v>17</v>
      </c>
    </row>
    <row r="100" spans="1:4" ht="24" customHeight="1">
      <c r="A100" s="59" t="s">
        <v>2158</v>
      </c>
      <c r="B100" s="64" t="s">
        <v>2159</v>
      </c>
      <c r="C100" s="59" t="s">
        <v>2160</v>
      </c>
      <c r="D100" s="386">
        <v>139310882</v>
      </c>
    </row>
    <row r="101" spans="1:4" ht="24" customHeight="1">
      <c r="A101" s="52" t="s">
        <v>2161</v>
      </c>
      <c r="B101" s="64" t="s">
        <v>1188</v>
      </c>
      <c r="C101" s="52" t="s">
        <v>2162</v>
      </c>
      <c r="D101" s="387">
        <v>44515737</v>
      </c>
    </row>
    <row r="102" spans="1:4" ht="24" customHeight="1">
      <c r="A102" s="52" t="s">
        <v>2163</v>
      </c>
      <c r="B102" s="64" t="s">
        <v>2164</v>
      </c>
      <c r="C102" s="52" t="s">
        <v>1969</v>
      </c>
      <c r="D102" s="387">
        <v>105805053</v>
      </c>
    </row>
    <row r="103" spans="1:4" ht="24" customHeight="1">
      <c r="A103" s="52" t="s">
        <v>2165</v>
      </c>
      <c r="B103" s="64" t="s">
        <v>2166</v>
      </c>
      <c r="C103" s="52" t="s">
        <v>2167</v>
      </c>
      <c r="D103" s="387">
        <v>158640295</v>
      </c>
    </row>
    <row r="104" spans="1:4" ht="24" customHeight="1">
      <c r="A104" s="52" t="s">
        <v>2168</v>
      </c>
      <c r="B104" s="64" t="s">
        <v>2169</v>
      </c>
      <c r="C104" s="52" t="s">
        <v>1091</v>
      </c>
      <c r="D104" s="387">
        <v>64552552</v>
      </c>
    </row>
    <row r="105" spans="1:4" ht="24" customHeight="1">
      <c r="A105" s="52" t="s">
        <v>2170</v>
      </c>
      <c r="B105" s="64" t="s">
        <v>66</v>
      </c>
      <c r="C105" s="52" t="s">
        <v>2171</v>
      </c>
      <c r="D105" s="387">
        <v>23023713</v>
      </c>
    </row>
    <row r="106" spans="1:4" ht="24" customHeight="1">
      <c r="A106" s="52" t="s">
        <v>2172</v>
      </c>
      <c r="B106" s="64" t="s">
        <v>2173</v>
      </c>
      <c r="C106" s="52" t="s">
        <v>2174</v>
      </c>
      <c r="D106" s="387">
        <v>105639428</v>
      </c>
    </row>
    <row r="107" spans="1:4" ht="24" customHeight="1">
      <c r="A107" s="52" t="s">
        <v>2175</v>
      </c>
      <c r="B107" s="64" t="s">
        <v>142</v>
      </c>
      <c r="C107" s="52" t="s">
        <v>2176</v>
      </c>
      <c r="D107" s="387">
        <v>128051694</v>
      </c>
    </row>
    <row r="108" spans="1:4" ht="24" customHeight="1">
      <c r="A108" s="52" t="s">
        <v>2177</v>
      </c>
      <c r="B108" s="64" t="s">
        <v>2178</v>
      </c>
      <c r="C108" s="52" t="s">
        <v>2179</v>
      </c>
      <c r="D108" s="387">
        <v>97967311</v>
      </c>
    </row>
    <row r="109" spans="1:4" ht="24" customHeight="1">
      <c r="A109" s="52" t="s">
        <v>2180</v>
      </c>
      <c r="B109" s="64" t="s">
        <v>2181</v>
      </c>
      <c r="C109" s="52" t="s">
        <v>2182</v>
      </c>
      <c r="D109" s="387">
        <v>133173691</v>
      </c>
    </row>
    <row r="110" spans="1:4" ht="24" customHeight="1">
      <c r="A110" s="121" t="s">
        <v>2523</v>
      </c>
      <c r="B110" s="382" t="s">
        <v>2526</v>
      </c>
      <c r="C110" s="121" t="s">
        <v>1428</v>
      </c>
      <c r="D110" s="389">
        <v>20794479</v>
      </c>
    </row>
    <row r="111" spans="1:4" ht="24" customHeight="1">
      <c r="A111" s="121" t="s">
        <v>2524</v>
      </c>
      <c r="B111" s="382" t="s">
        <v>950</v>
      </c>
      <c r="C111" s="121" t="s">
        <v>1992</v>
      </c>
      <c r="D111" s="389">
        <v>200000000</v>
      </c>
    </row>
    <row r="112" spans="1:4" ht="24" customHeight="1">
      <c r="A112" s="121" t="s">
        <v>2525</v>
      </c>
      <c r="B112" s="382" t="s">
        <v>1910</v>
      </c>
      <c r="C112" s="121" t="s">
        <v>2260</v>
      </c>
      <c r="D112" s="389">
        <v>127616811</v>
      </c>
    </row>
    <row r="113" spans="1:4" ht="24" customHeight="1">
      <c r="A113" s="121" t="s">
        <v>2664</v>
      </c>
      <c r="B113" s="382" t="s">
        <v>2661</v>
      </c>
      <c r="C113" s="52" t="s">
        <v>2660</v>
      </c>
      <c r="D113" s="389">
        <v>88729283</v>
      </c>
    </row>
    <row r="114" spans="1:4" ht="24" customHeight="1">
      <c r="A114" s="121" t="s">
        <v>2665</v>
      </c>
      <c r="B114" s="382" t="s">
        <v>2394</v>
      </c>
      <c r="C114" s="52" t="s">
        <v>2395</v>
      </c>
      <c r="D114" s="389">
        <v>9124820</v>
      </c>
    </row>
    <row r="115" spans="1:4" ht="24" customHeight="1">
      <c r="A115" s="121" t="s">
        <v>2666</v>
      </c>
      <c r="B115" s="382" t="s">
        <v>2662</v>
      </c>
      <c r="C115" s="52" t="s">
        <v>1864</v>
      </c>
      <c r="D115" s="389">
        <v>115060262</v>
      </c>
    </row>
    <row r="116" spans="1:4" ht="24" customHeight="1">
      <c r="A116" s="123" t="s">
        <v>2667</v>
      </c>
      <c r="B116" s="382" t="s">
        <v>2663</v>
      </c>
      <c r="C116" s="390" t="s">
        <v>2160</v>
      </c>
      <c r="D116" s="392">
        <v>150487219</v>
      </c>
    </row>
    <row r="117" spans="1:5" ht="24" customHeight="1">
      <c r="A117" s="626" t="s">
        <v>1510</v>
      </c>
      <c r="B117" s="626"/>
      <c r="C117" s="626"/>
      <c r="D117" s="403">
        <f>SUM(D118:D147)</f>
        <v>199695891</v>
      </c>
      <c r="E117" s="64">
        <f>+COUNT(D118:D147)</f>
        <v>30</v>
      </c>
    </row>
    <row r="118" spans="1:4" ht="24" customHeight="1">
      <c r="A118" s="59" t="s">
        <v>2183</v>
      </c>
      <c r="B118" s="64" t="s">
        <v>2184</v>
      </c>
      <c r="C118" s="59" t="s">
        <v>2185</v>
      </c>
      <c r="D118" s="386">
        <v>7299273</v>
      </c>
    </row>
    <row r="119" spans="1:4" ht="24" customHeight="1">
      <c r="A119" s="52" t="s">
        <v>2186</v>
      </c>
      <c r="B119" s="64" t="s">
        <v>2184</v>
      </c>
      <c r="C119" s="52" t="s">
        <v>2185</v>
      </c>
      <c r="D119" s="387">
        <v>12197679</v>
      </c>
    </row>
    <row r="120" spans="1:4" ht="24" customHeight="1">
      <c r="A120" s="52" t="s">
        <v>2187</v>
      </c>
      <c r="B120" s="64" t="s">
        <v>782</v>
      </c>
      <c r="C120" s="52" t="s">
        <v>1124</v>
      </c>
      <c r="D120" s="387">
        <v>3961289</v>
      </c>
    </row>
    <row r="121" spans="1:4" ht="24" customHeight="1">
      <c r="A121" s="52" t="s">
        <v>2188</v>
      </c>
      <c r="B121" s="64" t="s">
        <v>2189</v>
      </c>
      <c r="C121" s="52" t="s">
        <v>1780</v>
      </c>
      <c r="D121" s="387">
        <v>4444209</v>
      </c>
    </row>
    <row r="122" spans="1:4" ht="24" customHeight="1">
      <c r="A122" s="52" t="s">
        <v>2190</v>
      </c>
      <c r="B122" s="64" t="s">
        <v>1188</v>
      </c>
      <c r="C122" s="52" t="s">
        <v>2162</v>
      </c>
      <c r="D122" s="387">
        <v>10935675</v>
      </c>
    </row>
    <row r="123" spans="1:4" ht="24" customHeight="1">
      <c r="A123" s="52" t="s">
        <v>2191</v>
      </c>
      <c r="B123" s="64" t="s">
        <v>2178</v>
      </c>
      <c r="C123" s="52" t="s">
        <v>2179</v>
      </c>
      <c r="D123" s="387">
        <v>7096650</v>
      </c>
    </row>
    <row r="124" spans="1:4" ht="24" customHeight="1">
      <c r="A124" s="52" t="s">
        <v>2192</v>
      </c>
      <c r="B124" s="64" t="s">
        <v>2193</v>
      </c>
      <c r="C124" s="52" t="s">
        <v>1794</v>
      </c>
      <c r="D124" s="387">
        <v>5619108</v>
      </c>
    </row>
    <row r="125" spans="1:4" ht="24" customHeight="1">
      <c r="A125" s="52" t="s">
        <v>2194</v>
      </c>
      <c r="B125" s="64" t="s">
        <v>2091</v>
      </c>
      <c r="C125" s="52" t="s">
        <v>1864</v>
      </c>
      <c r="D125" s="387">
        <v>7500000</v>
      </c>
    </row>
    <row r="126" spans="1:4" ht="24" customHeight="1">
      <c r="A126" s="52" t="s">
        <v>2195</v>
      </c>
      <c r="B126" s="64" t="s">
        <v>2196</v>
      </c>
      <c r="C126" s="52" t="s">
        <v>1109</v>
      </c>
      <c r="D126" s="387">
        <v>2755000</v>
      </c>
    </row>
    <row r="127" spans="1:4" ht="24" customHeight="1">
      <c r="A127" s="52" t="s">
        <v>2197</v>
      </c>
      <c r="B127" s="64" t="s">
        <v>2149</v>
      </c>
      <c r="C127" s="52" t="s">
        <v>1992</v>
      </c>
      <c r="D127" s="387">
        <v>6151159</v>
      </c>
    </row>
    <row r="128" spans="1:4" ht="24" customHeight="1">
      <c r="A128" s="52" t="s">
        <v>2198</v>
      </c>
      <c r="B128" s="64" t="s">
        <v>2199</v>
      </c>
      <c r="C128" s="52" t="s">
        <v>256</v>
      </c>
      <c r="D128" s="387">
        <v>5746078</v>
      </c>
    </row>
    <row r="129" spans="1:4" ht="24" customHeight="1">
      <c r="A129" s="391" t="s">
        <v>2527</v>
      </c>
      <c r="B129" s="382" t="s">
        <v>2534</v>
      </c>
      <c r="C129" s="121" t="s">
        <v>2200</v>
      </c>
      <c r="D129" s="389">
        <v>7500000</v>
      </c>
    </row>
    <row r="130" spans="1:4" ht="24" customHeight="1">
      <c r="A130" s="121" t="s">
        <v>2528</v>
      </c>
      <c r="B130" s="382" t="s">
        <v>2535</v>
      </c>
      <c r="C130" s="121" t="s">
        <v>2098</v>
      </c>
      <c r="D130" s="389">
        <v>7500000</v>
      </c>
    </row>
    <row r="131" spans="1:4" ht="24" customHeight="1">
      <c r="A131" s="121" t="s">
        <v>2529</v>
      </c>
      <c r="B131" s="382" t="s">
        <v>2536</v>
      </c>
      <c r="C131" s="121" t="s">
        <v>1481</v>
      </c>
      <c r="D131" s="389">
        <v>7500000</v>
      </c>
    </row>
    <row r="132" spans="1:4" ht="24" customHeight="1">
      <c r="A132" s="121" t="s">
        <v>2530</v>
      </c>
      <c r="B132" s="382" t="s">
        <v>2537</v>
      </c>
      <c r="C132" s="121" t="s">
        <v>2201</v>
      </c>
      <c r="D132" s="389">
        <v>4860743</v>
      </c>
    </row>
    <row r="133" spans="1:4" ht="24" customHeight="1">
      <c r="A133" s="121" t="s">
        <v>2531</v>
      </c>
      <c r="B133" s="382" t="s">
        <v>2538</v>
      </c>
      <c r="C133" s="121" t="s">
        <v>2202</v>
      </c>
      <c r="D133" s="389">
        <v>15000000</v>
      </c>
    </row>
    <row r="134" spans="1:4" ht="24" customHeight="1">
      <c r="A134" s="121" t="s">
        <v>2532</v>
      </c>
      <c r="B134" s="382" t="s">
        <v>2539</v>
      </c>
      <c r="C134" s="121" t="s">
        <v>1124</v>
      </c>
      <c r="D134" s="389">
        <v>7500000</v>
      </c>
    </row>
    <row r="135" spans="1:4" ht="24" customHeight="1">
      <c r="A135" s="121" t="s">
        <v>2533</v>
      </c>
      <c r="B135" s="382" t="s">
        <v>2540</v>
      </c>
      <c r="C135" s="121" t="s">
        <v>1123</v>
      </c>
      <c r="D135" s="389">
        <v>6049040</v>
      </c>
    </row>
    <row r="136" spans="1:4" ht="24" customHeight="1">
      <c r="A136" s="121" t="s">
        <v>2542</v>
      </c>
      <c r="B136" s="382" t="s">
        <v>2541</v>
      </c>
      <c r="C136" s="121" t="s">
        <v>256</v>
      </c>
      <c r="D136" s="389">
        <v>6341719</v>
      </c>
    </row>
    <row r="137" spans="1:4" ht="24" customHeight="1">
      <c r="A137" s="121" t="s">
        <v>2543</v>
      </c>
      <c r="B137" s="382" t="s">
        <v>2538</v>
      </c>
      <c r="C137" s="121" t="s">
        <v>2202</v>
      </c>
      <c r="D137" s="389">
        <v>15000000</v>
      </c>
    </row>
    <row r="138" spans="1:4" ht="24" customHeight="1">
      <c r="A138" s="121" t="s">
        <v>2544</v>
      </c>
      <c r="B138" s="382" t="s">
        <v>2549</v>
      </c>
      <c r="C138" s="121" t="s">
        <v>2550</v>
      </c>
      <c r="D138" s="389">
        <v>2389284</v>
      </c>
    </row>
    <row r="139" spans="1:4" ht="24" customHeight="1">
      <c r="A139" s="121" t="s">
        <v>2545</v>
      </c>
      <c r="B139" s="382" t="s">
        <v>2551</v>
      </c>
      <c r="C139" s="121" t="s">
        <v>1011</v>
      </c>
      <c r="D139" s="389">
        <v>6709376</v>
      </c>
    </row>
    <row r="140" spans="1:4" ht="24" customHeight="1">
      <c r="A140" s="121" t="s">
        <v>2546</v>
      </c>
      <c r="B140" s="382" t="s">
        <v>2169</v>
      </c>
      <c r="C140" s="121" t="s">
        <v>1091</v>
      </c>
      <c r="D140" s="389">
        <v>6590281</v>
      </c>
    </row>
    <row r="141" spans="1:4" ht="24" customHeight="1">
      <c r="A141" s="121" t="s">
        <v>2547</v>
      </c>
      <c r="B141" s="382" t="s">
        <v>287</v>
      </c>
      <c r="C141" s="121" t="s">
        <v>277</v>
      </c>
      <c r="D141" s="389">
        <v>7500000</v>
      </c>
    </row>
    <row r="142" spans="1:4" ht="24" customHeight="1">
      <c r="A142" s="121" t="s">
        <v>2548</v>
      </c>
      <c r="B142" s="382" t="s">
        <v>2181</v>
      </c>
      <c r="C142" s="121" t="s">
        <v>2182</v>
      </c>
      <c r="D142" s="389">
        <v>7500000</v>
      </c>
    </row>
    <row r="143" spans="1:4" ht="24" customHeight="1">
      <c r="A143" s="121" t="s">
        <v>2673</v>
      </c>
      <c r="B143" s="382" t="s">
        <v>2534</v>
      </c>
      <c r="C143" s="121" t="s">
        <v>2668</v>
      </c>
      <c r="D143" s="389">
        <v>3000000</v>
      </c>
    </row>
    <row r="144" spans="1:4" ht="24" customHeight="1">
      <c r="A144" s="121" t="s">
        <v>2674</v>
      </c>
      <c r="B144" s="382" t="s">
        <v>2671</v>
      </c>
      <c r="C144" s="121" t="s">
        <v>2669</v>
      </c>
      <c r="D144" s="389">
        <v>2311566</v>
      </c>
    </row>
    <row r="145" spans="1:4" ht="24" customHeight="1">
      <c r="A145" s="121" t="s">
        <v>2675</v>
      </c>
      <c r="B145" s="382" t="s">
        <v>2549</v>
      </c>
      <c r="C145" s="121" t="s">
        <v>2550</v>
      </c>
      <c r="D145" s="389">
        <v>4645773</v>
      </c>
    </row>
    <row r="146" spans="1:4" ht="24" customHeight="1">
      <c r="A146" s="121" t="s">
        <v>2676</v>
      </c>
      <c r="B146" s="382" t="s">
        <v>2540</v>
      </c>
      <c r="C146" s="121" t="s">
        <v>1123</v>
      </c>
      <c r="D146" s="389">
        <v>3271555</v>
      </c>
    </row>
    <row r="147" spans="1:4" ht="24" customHeight="1">
      <c r="A147" s="123" t="s">
        <v>2677</v>
      </c>
      <c r="B147" s="382" t="s">
        <v>2672</v>
      </c>
      <c r="C147" s="123" t="s">
        <v>2670</v>
      </c>
      <c r="D147" s="392">
        <v>4820434</v>
      </c>
    </row>
    <row r="148" spans="1:5" ht="24" customHeight="1">
      <c r="A148" s="626" t="s">
        <v>2679</v>
      </c>
      <c r="B148" s="626"/>
      <c r="C148" s="626"/>
      <c r="D148" s="403">
        <f>SUM(D149)</f>
        <v>40000000</v>
      </c>
      <c r="E148" s="64">
        <f>+COUNT(D149)</f>
        <v>1</v>
      </c>
    </row>
    <row r="149" spans="1:4" ht="24" customHeight="1">
      <c r="A149" s="59" t="s">
        <v>2678</v>
      </c>
      <c r="B149" s="64" t="s">
        <v>2164</v>
      </c>
      <c r="C149" s="59" t="s">
        <v>1969</v>
      </c>
      <c r="D149" s="386">
        <v>40000000</v>
      </c>
    </row>
    <row r="150" spans="1:5" ht="24" customHeight="1">
      <c r="A150" s="626" t="s">
        <v>1267</v>
      </c>
      <c r="B150" s="626"/>
      <c r="C150" s="626"/>
      <c r="D150" s="403">
        <f>SUM(D151:D220)</f>
        <v>295512584</v>
      </c>
      <c r="E150" s="64">
        <f>+COUNT(D151:D220)</f>
        <v>70</v>
      </c>
    </row>
    <row r="151" spans="1:4" ht="24" customHeight="1">
      <c r="A151" s="59" t="s">
        <v>2203</v>
      </c>
      <c r="B151" s="64" t="s">
        <v>2204</v>
      </c>
      <c r="C151" s="59" t="s">
        <v>1151</v>
      </c>
      <c r="D151" s="386">
        <v>5000000</v>
      </c>
    </row>
    <row r="152" spans="1:4" ht="24" customHeight="1">
      <c r="A152" s="52" t="s">
        <v>2205</v>
      </c>
      <c r="B152" s="64" t="s">
        <v>287</v>
      </c>
      <c r="C152" s="52" t="s">
        <v>277</v>
      </c>
      <c r="D152" s="387">
        <v>4895000</v>
      </c>
    </row>
    <row r="153" spans="1:4" ht="24" customHeight="1">
      <c r="A153" s="52" t="s">
        <v>2206</v>
      </c>
      <c r="B153" s="64" t="s">
        <v>2014</v>
      </c>
      <c r="C153" s="52" t="s">
        <v>1105</v>
      </c>
      <c r="D153" s="387">
        <v>4699855</v>
      </c>
    </row>
    <row r="154" spans="1:4" ht="24" customHeight="1">
      <c r="A154" s="52" t="s">
        <v>2207</v>
      </c>
      <c r="B154" s="64" t="s">
        <v>773</v>
      </c>
      <c r="C154" s="52" t="s">
        <v>1106</v>
      </c>
      <c r="D154" s="387">
        <v>4911370</v>
      </c>
    </row>
    <row r="155" spans="1:4" ht="24" customHeight="1">
      <c r="A155" s="52" t="s">
        <v>2208</v>
      </c>
      <c r="B155" s="64" t="s">
        <v>2024</v>
      </c>
      <c r="C155" s="52" t="s">
        <v>2209</v>
      </c>
      <c r="D155" s="387">
        <v>4974160</v>
      </c>
    </row>
    <row r="156" spans="1:4" ht="24" customHeight="1">
      <c r="A156" s="52" t="s">
        <v>2210</v>
      </c>
      <c r="B156" s="64" t="s">
        <v>2211</v>
      </c>
      <c r="C156" s="52" t="s">
        <v>2212</v>
      </c>
      <c r="D156" s="387">
        <v>4024760</v>
      </c>
    </row>
    <row r="157" spans="1:4" ht="24" customHeight="1">
      <c r="A157" s="52" t="s">
        <v>2213</v>
      </c>
      <c r="B157" s="64" t="s">
        <v>123</v>
      </c>
      <c r="C157" s="52" t="s">
        <v>2214</v>
      </c>
      <c r="D157" s="387">
        <v>5000000</v>
      </c>
    </row>
    <row r="158" spans="1:4" ht="24" customHeight="1">
      <c r="A158" s="52" t="s">
        <v>2215</v>
      </c>
      <c r="B158" s="64" t="s">
        <v>2216</v>
      </c>
      <c r="C158" s="52" t="s">
        <v>1992</v>
      </c>
      <c r="D158" s="387">
        <v>5000000</v>
      </c>
    </row>
    <row r="159" spans="1:4" ht="24" customHeight="1">
      <c r="A159" s="52" t="s">
        <v>2217</v>
      </c>
      <c r="B159" s="64" t="s">
        <v>2218</v>
      </c>
      <c r="C159" s="52" t="s">
        <v>2219</v>
      </c>
      <c r="D159" s="387">
        <v>419298</v>
      </c>
    </row>
    <row r="160" spans="1:4" ht="24" customHeight="1">
      <c r="A160" s="52" t="s">
        <v>2220</v>
      </c>
      <c r="B160" s="64" t="s">
        <v>2221</v>
      </c>
      <c r="C160" s="52" t="s">
        <v>1976</v>
      </c>
      <c r="D160" s="387">
        <v>4950000</v>
      </c>
    </row>
    <row r="161" spans="1:4" ht="24" customHeight="1">
      <c r="A161" s="52" t="s">
        <v>2222</v>
      </c>
      <c r="B161" s="64" t="s">
        <v>2223</v>
      </c>
      <c r="C161" s="52" t="s">
        <v>2224</v>
      </c>
      <c r="D161" s="387">
        <v>4206520</v>
      </c>
    </row>
    <row r="162" spans="1:4" ht="24" customHeight="1">
      <c r="A162" s="52" t="s">
        <v>2225</v>
      </c>
      <c r="B162" s="64" t="s">
        <v>2226</v>
      </c>
      <c r="C162" s="52" t="s">
        <v>519</v>
      </c>
      <c r="D162" s="387">
        <v>5000000</v>
      </c>
    </row>
    <row r="163" spans="1:4" ht="24" customHeight="1">
      <c r="A163" s="52" t="s">
        <v>2227</v>
      </c>
      <c r="B163" s="64" t="s">
        <v>2216</v>
      </c>
      <c r="C163" s="52" t="s">
        <v>1992</v>
      </c>
      <c r="D163" s="387">
        <v>5000000</v>
      </c>
    </row>
    <row r="164" spans="1:4" ht="24" customHeight="1">
      <c r="A164" s="52" t="s">
        <v>2228</v>
      </c>
      <c r="B164" s="64" t="s">
        <v>2229</v>
      </c>
      <c r="C164" s="52" t="s">
        <v>2230</v>
      </c>
      <c r="D164" s="387">
        <v>3520430</v>
      </c>
    </row>
    <row r="165" spans="1:4" ht="24" customHeight="1">
      <c r="A165" s="52" t="s">
        <v>2231</v>
      </c>
      <c r="C165" s="52" t="s">
        <v>1151</v>
      </c>
      <c r="D165" s="387">
        <v>4924600</v>
      </c>
    </row>
    <row r="166" spans="1:4" ht="24" customHeight="1">
      <c r="A166" s="52" t="s">
        <v>2232</v>
      </c>
      <c r="B166" s="64" t="s">
        <v>2233</v>
      </c>
      <c r="C166" s="52" t="s">
        <v>2234</v>
      </c>
      <c r="D166" s="387">
        <v>4575106</v>
      </c>
    </row>
    <row r="167" spans="1:4" ht="24" customHeight="1">
      <c r="A167" s="52" t="s">
        <v>2235</v>
      </c>
      <c r="B167" s="64" t="s">
        <v>2236</v>
      </c>
      <c r="C167" s="52" t="s">
        <v>1039</v>
      </c>
      <c r="D167" s="387">
        <v>3595000</v>
      </c>
    </row>
    <row r="168" spans="1:4" ht="24" customHeight="1">
      <c r="A168" s="52" t="s">
        <v>2237</v>
      </c>
      <c r="B168" s="64" t="s">
        <v>2238</v>
      </c>
      <c r="C168" s="52" t="s">
        <v>298</v>
      </c>
      <c r="D168" s="387">
        <v>2133000</v>
      </c>
    </row>
    <row r="169" spans="1:4" ht="24" customHeight="1">
      <c r="A169" s="52" t="s">
        <v>2239</v>
      </c>
      <c r="B169" s="64" t="s">
        <v>2113</v>
      </c>
      <c r="C169" s="52" t="s">
        <v>1976</v>
      </c>
      <c r="D169" s="387">
        <v>5000000</v>
      </c>
    </row>
    <row r="170" spans="1:4" ht="24" customHeight="1">
      <c r="A170" s="52" t="s">
        <v>2240</v>
      </c>
      <c r="B170" s="64" t="s">
        <v>2241</v>
      </c>
      <c r="C170" s="52" t="s">
        <v>517</v>
      </c>
      <c r="D170" s="387">
        <v>5000000</v>
      </c>
    </row>
    <row r="171" spans="1:4" ht="24" customHeight="1">
      <c r="A171" s="52" t="s">
        <v>2242</v>
      </c>
      <c r="B171" s="64" t="s">
        <v>262</v>
      </c>
      <c r="C171" s="52" t="s">
        <v>659</v>
      </c>
      <c r="D171" s="387">
        <v>4991300</v>
      </c>
    </row>
    <row r="172" spans="1:4" ht="24" customHeight="1">
      <c r="A172" s="52" t="s">
        <v>2243</v>
      </c>
      <c r="B172" s="64" t="s">
        <v>287</v>
      </c>
      <c r="C172" s="52" t="s">
        <v>277</v>
      </c>
      <c r="D172" s="387">
        <v>4928131</v>
      </c>
    </row>
    <row r="173" spans="1:4" ht="24" customHeight="1">
      <c r="A173" s="121" t="s">
        <v>2552</v>
      </c>
      <c r="B173" s="64" t="s">
        <v>2014</v>
      </c>
      <c r="C173" s="52" t="s">
        <v>1105</v>
      </c>
      <c r="D173" s="387">
        <v>5000000</v>
      </c>
    </row>
    <row r="174" spans="1:4" ht="24" customHeight="1">
      <c r="A174" s="121" t="s">
        <v>2553</v>
      </c>
      <c r="B174" s="64" t="s">
        <v>777</v>
      </c>
      <c r="C174" s="52" t="s">
        <v>2244</v>
      </c>
      <c r="D174" s="387">
        <v>4964756</v>
      </c>
    </row>
    <row r="175" spans="1:4" ht="24" customHeight="1">
      <c r="A175" s="121" t="s">
        <v>2554</v>
      </c>
      <c r="B175" s="64" t="s">
        <v>281</v>
      </c>
      <c r="C175" s="52" t="s">
        <v>2245</v>
      </c>
      <c r="D175" s="387">
        <v>5000000</v>
      </c>
    </row>
    <row r="176" spans="1:4" ht="24" customHeight="1">
      <c r="A176" s="121" t="s">
        <v>2555</v>
      </c>
      <c r="B176" s="64" t="s">
        <v>2155</v>
      </c>
      <c r="C176" s="52" t="s">
        <v>2230</v>
      </c>
      <c r="D176" s="387">
        <v>3589244</v>
      </c>
    </row>
    <row r="177" spans="1:4" ht="24" customHeight="1">
      <c r="A177" s="121" t="s">
        <v>2556</v>
      </c>
      <c r="B177" s="64" t="s">
        <v>2246</v>
      </c>
      <c r="C177" s="52" t="s">
        <v>1109</v>
      </c>
      <c r="D177" s="387">
        <v>4596750</v>
      </c>
    </row>
    <row r="178" spans="1:4" ht="24" customHeight="1">
      <c r="A178" s="121" t="s">
        <v>2557</v>
      </c>
      <c r="B178" s="64" t="s">
        <v>2247</v>
      </c>
      <c r="C178" s="52" t="s">
        <v>845</v>
      </c>
      <c r="D178" s="387">
        <v>4428223</v>
      </c>
    </row>
    <row r="179" spans="1:4" ht="24" customHeight="1">
      <c r="A179" s="121" t="s">
        <v>2558</v>
      </c>
      <c r="B179" s="64" t="s">
        <v>2248</v>
      </c>
      <c r="C179" s="52" t="s">
        <v>2249</v>
      </c>
      <c r="D179" s="387">
        <v>2172797</v>
      </c>
    </row>
    <row r="180" spans="1:4" ht="24" customHeight="1">
      <c r="A180" s="121" t="s">
        <v>2559</v>
      </c>
      <c r="B180" s="64" t="s">
        <v>2246</v>
      </c>
      <c r="C180" s="52" t="s">
        <v>2250</v>
      </c>
      <c r="D180" s="387">
        <v>3256690</v>
      </c>
    </row>
    <row r="181" spans="1:4" ht="24" customHeight="1">
      <c r="A181" s="121" t="s">
        <v>2560</v>
      </c>
      <c r="B181" s="64" t="s">
        <v>2251</v>
      </c>
      <c r="C181" s="52" t="s">
        <v>1044</v>
      </c>
      <c r="D181" s="387">
        <v>1980905</v>
      </c>
    </row>
    <row r="182" spans="1:4" ht="24" customHeight="1">
      <c r="A182" s="121" t="s">
        <v>2561</v>
      </c>
      <c r="B182" s="64" t="s">
        <v>2226</v>
      </c>
      <c r="C182" s="52" t="s">
        <v>519</v>
      </c>
      <c r="D182" s="387">
        <v>5000000</v>
      </c>
    </row>
    <row r="183" spans="1:4" ht="24" customHeight="1">
      <c r="A183" s="121" t="s">
        <v>2562</v>
      </c>
      <c r="B183" s="64" t="s">
        <v>2252</v>
      </c>
      <c r="C183" s="52" t="s">
        <v>2052</v>
      </c>
      <c r="D183" s="387">
        <v>5000000</v>
      </c>
    </row>
    <row r="184" spans="1:4" ht="24" customHeight="1">
      <c r="A184" s="121" t="s">
        <v>2563</v>
      </c>
      <c r="B184" s="64" t="s">
        <v>2065</v>
      </c>
      <c r="C184" s="52" t="s">
        <v>2066</v>
      </c>
      <c r="D184" s="387">
        <v>5000000</v>
      </c>
    </row>
    <row r="185" spans="1:4" ht="24" customHeight="1">
      <c r="A185" s="121" t="s">
        <v>2564</v>
      </c>
      <c r="B185" s="64" t="s">
        <v>1203</v>
      </c>
      <c r="C185" s="52" t="s">
        <v>518</v>
      </c>
      <c r="D185" s="387">
        <v>5000000</v>
      </c>
    </row>
    <row r="186" spans="1:4" ht="24" customHeight="1">
      <c r="A186" s="121" t="s">
        <v>2565</v>
      </c>
      <c r="B186" s="64" t="s">
        <v>1031</v>
      </c>
      <c r="C186" s="52" t="s">
        <v>2253</v>
      </c>
      <c r="D186" s="387">
        <v>3886948</v>
      </c>
    </row>
    <row r="187" spans="1:4" ht="24" customHeight="1">
      <c r="A187" s="121" t="s">
        <v>2566</v>
      </c>
      <c r="B187" s="64" t="s">
        <v>772</v>
      </c>
      <c r="C187" s="52" t="s">
        <v>1602</v>
      </c>
      <c r="D187" s="387">
        <v>3774608</v>
      </c>
    </row>
    <row r="188" spans="1:4" ht="24" customHeight="1">
      <c r="A188" s="121" t="s">
        <v>2567</v>
      </c>
      <c r="B188" s="382" t="s">
        <v>2579</v>
      </c>
      <c r="C188" s="121" t="s">
        <v>2066</v>
      </c>
      <c r="D188" s="389">
        <v>5000000</v>
      </c>
    </row>
    <row r="189" spans="1:4" ht="24" customHeight="1">
      <c r="A189" s="121" t="s">
        <v>2568</v>
      </c>
      <c r="B189" s="382" t="s">
        <v>1916</v>
      </c>
      <c r="C189" s="121" t="s">
        <v>1917</v>
      </c>
      <c r="D189" s="389">
        <v>5000000</v>
      </c>
    </row>
    <row r="190" spans="1:4" ht="24" customHeight="1">
      <c r="A190" s="121" t="s">
        <v>2569</v>
      </c>
      <c r="B190" s="382" t="s">
        <v>2580</v>
      </c>
      <c r="C190" s="121" t="s">
        <v>865</v>
      </c>
      <c r="D190" s="389">
        <v>4998968</v>
      </c>
    </row>
    <row r="191" spans="1:4" ht="24" customHeight="1">
      <c r="A191" s="121" t="s">
        <v>2570</v>
      </c>
      <c r="B191" s="382" t="s">
        <v>2581</v>
      </c>
      <c r="C191" s="121" t="s">
        <v>2582</v>
      </c>
      <c r="D191" s="389">
        <v>4671158</v>
      </c>
    </row>
    <row r="192" spans="1:4" ht="24" customHeight="1">
      <c r="A192" s="121" t="s">
        <v>2571</v>
      </c>
      <c r="B192" s="382" t="s">
        <v>2204</v>
      </c>
      <c r="C192" s="121" t="s">
        <v>2259</v>
      </c>
      <c r="D192" s="389">
        <v>5000000</v>
      </c>
    </row>
    <row r="193" spans="1:4" ht="24" customHeight="1">
      <c r="A193" s="121" t="s">
        <v>2572</v>
      </c>
      <c r="B193" s="382" t="s">
        <v>2246</v>
      </c>
      <c r="C193" s="121" t="s">
        <v>1109</v>
      </c>
      <c r="D193" s="389">
        <v>2548408</v>
      </c>
    </row>
    <row r="194" spans="1:4" ht="24" customHeight="1">
      <c r="A194" s="121" t="s">
        <v>2573</v>
      </c>
      <c r="B194" s="382" t="s">
        <v>776</v>
      </c>
      <c r="C194" s="121" t="s">
        <v>1109</v>
      </c>
      <c r="D194" s="389">
        <v>2818088</v>
      </c>
    </row>
    <row r="195" spans="1:4" ht="24" customHeight="1">
      <c r="A195" s="121" t="s">
        <v>2574</v>
      </c>
      <c r="B195" s="382" t="s">
        <v>281</v>
      </c>
      <c r="C195" s="121" t="s">
        <v>2245</v>
      </c>
      <c r="D195" s="389">
        <v>3987880</v>
      </c>
    </row>
    <row r="196" spans="1:4" ht="24" customHeight="1">
      <c r="A196" s="121" t="s">
        <v>2575</v>
      </c>
      <c r="B196" s="382" t="s">
        <v>2236</v>
      </c>
      <c r="C196" s="121" t="s">
        <v>1039</v>
      </c>
      <c r="D196" s="389">
        <v>4162700</v>
      </c>
    </row>
    <row r="197" spans="1:4" ht="24" customHeight="1">
      <c r="A197" s="121" t="s">
        <v>2576</v>
      </c>
      <c r="B197" s="382" t="s">
        <v>2583</v>
      </c>
      <c r="C197" s="121" t="s">
        <v>2584</v>
      </c>
      <c r="D197" s="389">
        <v>3453796</v>
      </c>
    </row>
    <row r="198" spans="1:4" ht="24" customHeight="1">
      <c r="A198" s="121" t="s">
        <v>2577</v>
      </c>
      <c r="B198" s="382" t="s">
        <v>2320</v>
      </c>
      <c r="C198" s="121" t="s">
        <v>2306</v>
      </c>
      <c r="D198" s="389">
        <v>4890912</v>
      </c>
    </row>
    <row r="199" spans="1:4" ht="24" customHeight="1">
      <c r="A199" s="121" t="s">
        <v>2578</v>
      </c>
      <c r="B199" s="382" t="s">
        <v>1384</v>
      </c>
      <c r="C199" s="121" t="s">
        <v>1105</v>
      </c>
      <c r="D199" s="389">
        <v>5000000</v>
      </c>
    </row>
    <row r="200" spans="1:4" ht="24" customHeight="1">
      <c r="A200" s="121" t="s">
        <v>2700</v>
      </c>
      <c r="B200" s="382" t="s">
        <v>2204</v>
      </c>
      <c r="C200" s="121" t="s">
        <v>2259</v>
      </c>
      <c r="D200" s="389">
        <v>5000000</v>
      </c>
    </row>
    <row r="201" spans="1:4" ht="24" customHeight="1">
      <c r="A201" s="121" t="s">
        <v>2701</v>
      </c>
      <c r="B201" s="382" t="s">
        <v>1384</v>
      </c>
      <c r="C201" s="121" t="s">
        <v>1798</v>
      </c>
      <c r="D201" s="389">
        <v>2239020</v>
      </c>
    </row>
    <row r="202" spans="1:4" ht="24" customHeight="1">
      <c r="A202" s="121" t="s">
        <v>2702</v>
      </c>
      <c r="B202" s="382" t="s">
        <v>1384</v>
      </c>
      <c r="C202" s="121" t="s">
        <v>2681</v>
      </c>
      <c r="D202" s="389">
        <v>2590821</v>
      </c>
    </row>
    <row r="203" spans="1:4" ht="24" customHeight="1">
      <c r="A203" s="121" t="s">
        <v>2703</v>
      </c>
      <c r="B203" s="382" t="s">
        <v>2125</v>
      </c>
      <c r="C203" s="121" t="s">
        <v>2682</v>
      </c>
      <c r="D203" s="389">
        <v>5000000</v>
      </c>
    </row>
    <row r="204" spans="1:4" ht="24" customHeight="1">
      <c r="A204" s="121" t="s">
        <v>2704</v>
      </c>
      <c r="B204" s="382" t="s">
        <v>2688</v>
      </c>
      <c r="C204" s="121" t="s">
        <v>2212</v>
      </c>
      <c r="D204" s="389">
        <v>4973686</v>
      </c>
    </row>
    <row r="205" spans="1:4" ht="24" customHeight="1">
      <c r="A205" s="121" t="s">
        <v>2705</v>
      </c>
      <c r="B205" s="382" t="s">
        <v>2689</v>
      </c>
      <c r="C205" s="121" t="s">
        <v>2297</v>
      </c>
      <c r="D205" s="389">
        <v>3162634</v>
      </c>
    </row>
    <row r="206" spans="1:4" ht="24" customHeight="1">
      <c r="A206" s="121" t="s">
        <v>2706</v>
      </c>
      <c r="B206" s="382" t="s">
        <v>2690</v>
      </c>
      <c r="C206" s="121" t="s">
        <v>519</v>
      </c>
      <c r="D206" s="389">
        <v>5000000</v>
      </c>
    </row>
    <row r="207" spans="1:4" ht="24" customHeight="1">
      <c r="A207" s="121" t="s">
        <v>2707</v>
      </c>
      <c r="B207" s="382" t="s">
        <v>2691</v>
      </c>
      <c r="C207" s="121" t="s">
        <v>2683</v>
      </c>
      <c r="D207" s="389">
        <v>2836117</v>
      </c>
    </row>
    <row r="208" spans="1:4" ht="24" customHeight="1">
      <c r="A208" s="121" t="s">
        <v>2708</v>
      </c>
      <c r="B208" s="382" t="s">
        <v>2692</v>
      </c>
      <c r="C208" s="121" t="s">
        <v>1725</v>
      </c>
      <c r="D208" s="389">
        <v>4436630</v>
      </c>
    </row>
    <row r="209" spans="1:4" ht="24" customHeight="1">
      <c r="A209" s="121" t="s">
        <v>2709</v>
      </c>
      <c r="B209" s="382" t="s">
        <v>2693</v>
      </c>
      <c r="C209" s="121" t="s">
        <v>341</v>
      </c>
      <c r="D209" s="389">
        <v>4792000</v>
      </c>
    </row>
    <row r="210" spans="1:4" ht="24" customHeight="1">
      <c r="A210" s="121" t="s">
        <v>2710</v>
      </c>
      <c r="B210" s="382" t="s">
        <v>2694</v>
      </c>
      <c r="C210" s="121" t="s">
        <v>1976</v>
      </c>
      <c r="D210" s="389">
        <v>4668680</v>
      </c>
    </row>
    <row r="211" spans="1:4" ht="24" customHeight="1">
      <c r="A211" s="121" t="s">
        <v>2711</v>
      </c>
      <c r="B211" s="382" t="s">
        <v>2695</v>
      </c>
      <c r="C211" s="121" t="s">
        <v>2098</v>
      </c>
      <c r="D211" s="389">
        <v>5000000</v>
      </c>
    </row>
    <row r="212" spans="1:4" ht="24" customHeight="1">
      <c r="A212" s="121" t="s">
        <v>2712</v>
      </c>
      <c r="B212" s="382" t="s">
        <v>2689</v>
      </c>
      <c r="C212" s="121" t="s">
        <v>2684</v>
      </c>
      <c r="D212" s="389">
        <v>3450000</v>
      </c>
    </row>
    <row r="213" spans="1:4" ht="24" customHeight="1">
      <c r="A213" s="121" t="s">
        <v>2713</v>
      </c>
      <c r="B213" s="382" t="s">
        <v>2696</v>
      </c>
      <c r="C213" s="121" t="s">
        <v>2052</v>
      </c>
      <c r="D213" s="389">
        <v>3771121</v>
      </c>
    </row>
    <row r="214" spans="1:4" ht="24" customHeight="1">
      <c r="A214" s="121" t="s">
        <v>2714</v>
      </c>
      <c r="B214" s="382" t="s">
        <v>2697</v>
      </c>
      <c r="C214" s="121" t="s">
        <v>2052</v>
      </c>
      <c r="D214" s="389">
        <v>5000000</v>
      </c>
    </row>
    <row r="215" spans="1:4" ht="24" customHeight="1">
      <c r="A215" s="121" t="s">
        <v>2715</v>
      </c>
      <c r="B215" s="382" t="s">
        <v>2320</v>
      </c>
      <c r="C215" s="121" t="s">
        <v>2306</v>
      </c>
      <c r="D215" s="389">
        <v>5000000</v>
      </c>
    </row>
    <row r="216" spans="1:4" ht="24" customHeight="1">
      <c r="A216" s="121" t="s">
        <v>2716</v>
      </c>
      <c r="B216" s="382" t="s">
        <v>263</v>
      </c>
      <c r="C216" s="121" t="s">
        <v>2685</v>
      </c>
      <c r="D216" s="389">
        <v>5000000</v>
      </c>
    </row>
    <row r="217" spans="1:4" ht="24" customHeight="1">
      <c r="A217" s="121" t="s">
        <v>2717</v>
      </c>
      <c r="B217" s="382" t="s">
        <v>2248</v>
      </c>
      <c r="C217" s="121" t="s">
        <v>2249</v>
      </c>
      <c r="D217" s="389">
        <v>2911981</v>
      </c>
    </row>
    <row r="218" spans="1:4" ht="24" customHeight="1">
      <c r="A218" s="121" t="s">
        <v>2718</v>
      </c>
      <c r="B218" s="382" t="s">
        <v>2065</v>
      </c>
      <c r="C218" s="121" t="s">
        <v>2066</v>
      </c>
      <c r="D218" s="389">
        <v>3716513</v>
      </c>
    </row>
    <row r="219" spans="1:4" ht="24" customHeight="1">
      <c r="A219" s="121" t="s">
        <v>2719</v>
      </c>
      <c r="B219" s="382" t="s">
        <v>2698</v>
      </c>
      <c r="C219" s="121" t="s">
        <v>2686</v>
      </c>
      <c r="D219" s="389">
        <v>2835830</v>
      </c>
    </row>
    <row r="220" spans="1:4" ht="24" customHeight="1">
      <c r="A220" s="123" t="s">
        <v>2720</v>
      </c>
      <c r="B220" s="382" t="s">
        <v>2699</v>
      </c>
      <c r="C220" s="123" t="s">
        <v>2687</v>
      </c>
      <c r="D220" s="392">
        <v>3196190</v>
      </c>
    </row>
    <row r="221" spans="1:5" ht="24" customHeight="1">
      <c r="A221" s="626" t="s">
        <v>414</v>
      </c>
      <c r="B221" s="626"/>
      <c r="C221" s="626"/>
      <c r="D221" s="403">
        <f>SUM(D222:D237)</f>
        <v>51061084</v>
      </c>
      <c r="E221" s="64">
        <f>+COUNT(D222:D237)</f>
        <v>16</v>
      </c>
    </row>
    <row r="222" spans="1:4" ht="24" customHeight="1">
      <c r="A222" s="59" t="s">
        <v>2254</v>
      </c>
      <c r="B222" s="64" t="s">
        <v>262</v>
      </c>
      <c r="C222" s="59" t="s">
        <v>659</v>
      </c>
      <c r="D222" s="386">
        <v>4000000</v>
      </c>
    </row>
    <row r="223" spans="1:4" ht="24" customHeight="1">
      <c r="A223" s="52" t="s">
        <v>2255</v>
      </c>
      <c r="B223" s="64" t="s">
        <v>2592</v>
      </c>
      <c r="C223" s="52" t="s">
        <v>853</v>
      </c>
      <c r="D223" s="387">
        <v>3344332</v>
      </c>
    </row>
    <row r="224" spans="1:4" ht="24" customHeight="1">
      <c r="A224" s="121" t="s">
        <v>2585</v>
      </c>
      <c r="B224" s="64" t="s">
        <v>935</v>
      </c>
      <c r="C224" s="52" t="s">
        <v>831</v>
      </c>
      <c r="D224" s="387">
        <v>2099959</v>
      </c>
    </row>
    <row r="225" spans="1:4" ht="24" customHeight="1">
      <c r="A225" s="121" t="s">
        <v>2586</v>
      </c>
      <c r="B225" s="64" t="s">
        <v>2256</v>
      </c>
      <c r="C225" s="52" t="s">
        <v>2257</v>
      </c>
      <c r="D225" s="387">
        <v>1998956</v>
      </c>
    </row>
    <row r="226" spans="1:4" ht="24" customHeight="1">
      <c r="A226" s="121" t="s">
        <v>2587</v>
      </c>
      <c r="B226" s="64" t="s">
        <v>2258</v>
      </c>
      <c r="C226" s="52" t="s">
        <v>2259</v>
      </c>
      <c r="D226" s="387">
        <v>2719848</v>
      </c>
    </row>
    <row r="227" spans="1:4" ht="24" customHeight="1">
      <c r="A227" s="121" t="s">
        <v>2588</v>
      </c>
      <c r="B227" s="64" t="s">
        <v>1910</v>
      </c>
      <c r="C227" s="52" t="s">
        <v>2260</v>
      </c>
      <c r="D227" s="387">
        <v>3362288</v>
      </c>
    </row>
    <row r="228" spans="1:4" ht="24" customHeight="1">
      <c r="A228" s="121" t="s">
        <v>2589</v>
      </c>
      <c r="B228" s="64" t="s">
        <v>262</v>
      </c>
      <c r="C228" s="52" t="s">
        <v>659</v>
      </c>
      <c r="D228" s="387">
        <v>3423487</v>
      </c>
    </row>
    <row r="229" spans="1:4" ht="24" customHeight="1">
      <c r="A229" s="121" t="s">
        <v>2590</v>
      </c>
      <c r="B229" s="64" t="s">
        <v>2065</v>
      </c>
      <c r="C229" s="52" t="s">
        <v>2066</v>
      </c>
      <c r="D229" s="387">
        <v>3488559</v>
      </c>
    </row>
    <row r="230" spans="1:4" ht="24" customHeight="1">
      <c r="A230" s="121" t="s">
        <v>2591</v>
      </c>
      <c r="B230" s="64" t="s">
        <v>2261</v>
      </c>
      <c r="C230" s="52" t="s">
        <v>2052</v>
      </c>
      <c r="D230" s="387">
        <v>3772050</v>
      </c>
    </row>
    <row r="231" spans="1:4" ht="24" customHeight="1">
      <c r="A231" s="121" t="s">
        <v>2722</v>
      </c>
      <c r="B231" s="64" t="s">
        <v>2065</v>
      </c>
      <c r="C231" s="52" t="s">
        <v>2066</v>
      </c>
      <c r="D231" s="387">
        <v>2874075</v>
      </c>
    </row>
    <row r="232" spans="1:4" ht="24" customHeight="1">
      <c r="A232" s="121" t="s">
        <v>2723</v>
      </c>
      <c r="B232" s="64" t="s">
        <v>763</v>
      </c>
      <c r="C232" s="52" t="s">
        <v>2721</v>
      </c>
      <c r="D232" s="387">
        <v>4000000</v>
      </c>
    </row>
    <row r="233" spans="1:4" ht="24" customHeight="1">
      <c r="A233" s="121" t="s">
        <v>2724</v>
      </c>
      <c r="B233" s="64" t="s">
        <v>950</v>
      </c>
      <c r="C233" s="52" t="s">
        <v>1992</v>
      </c>
      <c r="D233" s="387">
        <v>3963377</v>
      </c>
    </row>
    <row r="234" spans="1:4" ht="24" customHeight="1">
      <c r="A234" s="121" t="s">
        <v>2725</v>
      </c>
      <c r="B234" s="64" t="s">
        <v>262</v>
      </c>
      <c r="C234" s="52" t="s">
        <v>659</v>
      </c>
      <c r="D234" s="387">
        <v>3865054</v>
      </c>
    </row>
    <row r="235" spans="1:4" ht="24" customHeight="1">
      <c r="A235" s="121" t="s">
        <v>2726</v>
      </c>
      <c r="B235" s="64" t="s">
        <v>2394</v>
      </c>
      <c r="C235" s="52" t="s">
        <v>2395</v>
      </c>
      <c r="D235" s="387">
        <v>2482587</v>
      </c>
    </row>
    <row r="236" spans="1:4" ht="24" customHeight="1">
      <c r="A236" s="121" t="s">
        <v>2727</v>
      </c>
      <c r="B236" s="64" t="s">
        <v>2065</v>
      </c>
      <c r="C236" s="52" t="s">
        <v>2066</v>
      </c>
      <c r="D236" s="387">
        <v>2641460</v>
      </c>
    </row>
    <row r="237" spans="1:4" ht="24" customHeight="1">
      <c r="A237" s="123" t="s">
        <v>2728</v>
      </c>
      <c r="B237" s="64" t="s">
        <v>1916</v>
      </c>
      <c r="C237" s="390" t="s">
        <v>1917</v>
      </c>
      <c r="D237" s="393">
        <v>3025052</v>
      </c>
    </row>
    <row r="238" spans="1:5" ht="24" customHeight="1">
      <c r="A238" s="626" t="s">
        <v>1740</v>
      </c>
      <c r="B238" s="626"/>
      <c r="C238" s="626"/>
      <c r="D238" s="403">
        <f>SUM(D239:D306)</f>
        <v>157324553</v>
      </c>
      <c r="E238" s="64">
        <f>+COUNT(D239:D306)</f>
        <v>68</v>
      </c>
    </row>
    <row r="239" spans="1:4" ht="24" customHeight="1">
      <c r="A239" s="59" t="s">
        <v>2262</v>
      </c>
      <c r="B239" s="64" t="s">
        <v>1717</v>
      </c>
      <c r="C239" s="59" t="s">
        <v>1151</v>
      </c>
      <c r="D239" s="386">
        <v>2179526</v>
      </c>
    </row>
    <row r="240" spans="1:4" ht="24" customHeight="1">
      <c r="A240" s="52" t="s">
        <v>2263</v>
      </c>
      <c r="B240" s="64" t="s">
        <v>2264</v>
      </c>
      <c r="C240" s="52" t="s">
        <v>2265</v>
      </c>
      <c r="D240" s="387">
        <v>2180300</v>
      </c>
    </row>
    <row r="241" spans="1:4" ht="24" customHeight="1">
      <c r="A241" s="52" t="s">
        <v>2266</v>
      </c>
      <c r="B241" s="64" t="s">
        <v>2267</v>
      </c>
      <c r="C241" s="52" t="s">
        <v>2268</v>
      </c>
      <c r="D241" s="387">
        <v>921495</v>
      </c>
    </row>
    <row r="242" spans="1:4" ht="24" customHeight="1">
      <c r="A242" s="52" t="s">
        <v>2269</v>
      </c>
      <c r="B242" s="64" t="s">
        <v>2270</v>
      </c>
      <c r="C242" s="52" t="s">
        <v>2271</v>
      </c>
      <c r="D242" s="387">
        <v>1788928</v>
      </c>
    </row>
    <row r="243" spans="1:4" ht="24" customHeight="1">
      <c r="A243" s="52" t="s">
        <v>2272</v>
      </c>
      <c r="B243" s="64" t="s">
        <v>2273</v>
      </c>
      <c r="C243" s="52" t="s">
        <v>1996</v>
      </c>
      <c r="D243" s="387">
        <v>2443367</v>
      </c>
    </row>
    <row r="244" spans="1:4" ht="24" customHeight="1">
      <c r="A244" s="52" t="s">
        <v>2274</v>
      </c>
      <c r="B244" s="64" t="s">
        <v>1717</v>
      </c>
      <c r="C244" s="52" t="s">
        <v>2275</v>
      </c>
      <c r="D244" s="387">
        <v>351294</v>
      </c>
    </row>
    <row r="245" spans="1:4" ht="24" customHeight="1">
      <c r="A245" s="52" t="s">
        <v>2276</v>
      </c>
      <c r="B245" s="64" t="s">
        <v>1717</v>
      </c>
      <c r="C245" s="52" t="s">
        <v>823</v>
      </c>
      <c r="D245" s="387">
        <v>1768863</v>
      </c>
    </row>
    <row r="246" spans="1:4" ht="24" customHeight="1">
      <c r="A246" s="52" t="s">
        <v>2277</v>
      </c>
      <c r="B246" s="64" t="s">
        <v>1717</v>
      </c>
      <c r="C246" s="52" t="s">
        <v>305</v>
      </c>
      <c r="D246" s="387">
        <v>1995190</v>
      </c>
    </row>
    <row r="247" spans="1:4" ht="24" customHeight="1">
      <c r="A247" s="52" t="s">
        <v>2278</v>
      </c>
      <c r="B247" s="64" t="s">
        <v>2267</v>
      </c>
      <c r="C247" s="52" t="s">
        <v>2279</v>
      </c>
      <c r="D247" s="387">
        <v>1652510</v>
      </c>
    </row>
    <row r="248" spans="1:4" ht="24" customHeight="1">
      <c r="A248" s="52" t="s">
        <v>2280</v>
      </c>
      <c r="B248" s="64" t="s">
        <v>982</v>
      </c>
      <c r="C248" s="52" t="s">
        <v>2281</v>
      </c>
      <c r="D248" s="387">
        <v>2043705</v>
      </c>
    </row>
    <row r="249" spans="1:4" ht="24" customHeight="1">
      <c r="A249" s="52" t="s">
        <v>2282</v>
      </c>
      <c r="B249" s="64" t="s">
        <v>2283</v>
      </c>
      <c r="C249" s="52" t="s">
        <v>1998</v>
      </c>
      <c r="D249" s="387">
        <v>293460</v>
      </c>
    </row>
    <row r="250" spans="1:4" ht="24" customHeight="1">
      <c r="A250" s="52" t="s">
        <v>2284</v>
      </c>
      <c r="B250" s="64" t="s">
        <v>2283</v>
      </c>
      <c r="C250" s="52" t="s">
        <v>2285</v>
      </c>
      <c r="D250" s="387">
        <v>334060</v>
      </c>
    </row>
    <row r="251" spans="1:4" ht="24" customHeight="1">
      <c r="A251" s="52" t="s">
        <v>2286</v>
      </c>
      <c r="B251" s="64" t="s">
        <v>2283</v>
      </c>
      <c r="C251" s="52" t="s">
        <v>305</v>
      </c>
      <c r="D251" s="387">
        <v>483240</v>
      </c>
    </row>
    <row r="252" spans="1:4" ht="24" customHeight="1">
      <c r="A252" s="52" t="s">
        <v>2287</v>
      </c>
      <c r="B252" s="64" t="s">
        <v>2283</v>
      </c>
      <c r="C252" s="52" t="s">
        <v>2288</v>
      </c>
      <c r="D252" s="387">
        <v>357260</v>
      </c>
    </row>
    <row r="253" spans="1:4" ht="24" customHeight="1">
      <c r="A253" s="52" t="s">
        <v>2289</v>
      </c>
      <c r="B253" s="64" t="s">
        <v>2290</v>
      </c>
      <c r="C253" s="52" t="s">
        <v>2291</v>
      </c>
      <c r="D253" s="387">
        <v>2149020</v>
      </c>
    </row>
    <row r="254" spans="1:4" ht="24" customHeight="1">
      <c r="A254" s="52" t="s">
        <v>2292</v>
      </c>
      <c r="B254" s="64" t="s">
        <v>2290</v>
      </c>
      <c r="C254" s="52" t="s">
        <v>2293</v>
      </c>
      <c r="D254" s="387">
        <v>2149020</v>
      </c>
    </row>
    <row r="255" spans="1:4" ht="24" customHeight="1">
      <c r="A255" s="52" t="s">
        <v>2294</v>
      </c>
      <c r="B255" s="64" t="s">
        <v>982</v>
      </c>
      <c r="C255" s="52" t="s">
        <v>2295</v>
      </c>
      <c r="D255" s="387">
        <v>1597600</v>
      </c>
    </row>
    <row r="256" spans="1:4" ht="24" customHeight="1">
      <c r="A256" s="52" t="s">
        <v>2296</v>
      </c>
      <c r="B256" s="64" t="s">
        <v>300</v>
      </c>
      <c r="C256" s="52" t="s">
        <v>2297</v>
      </c>
      <c r="D256" s="387">
        <v>2184285</v>
      </c>
    </row>
    <row r="257" spans="1:4" ht="24" customHeight="1">
      <c r="A257" s="52" t="s">
        <v>2298</v>
      </c>
      <c r="B257" s="64" t="s">
        <v>987</v>
      </c>
      <c r="C257" s="52" t="s">
        <v>2299</v>
      </c>
      <c r="D257" s="387">
        <v>1356240</v>
      </c>
    </row>
    <row r="258" spans="1:4" ht="24" customHeight="1">
      <c r="A258" s="52" t="s">
        <v>2300</v>
      </c>
      <c r="B258" s="64" t="s">
        <v>987</v>
      </c>
      <c r="C258" s="52" t="s">
        <v>298</v>
      </c>
      <c r="D258" s="387">
        <v>1465000</v>
      </c>
    </row>
    <row r="259" spans="1:4" ht="24" customHeight="1">
      <c r="A259" s="52" t="s">
        <v>2301</v>
      </c>
      <c r="B259" s="64" t="s">
        <v>300</v>
      </c>
      <c r="C259" s="52" t="s">
        <v>2302</v>
      </c>
      <c r="D259" s="387">
        <v>1977690</v>
      </c>
    </row>
    <row r="260" spans="1:4" ht="24" customHeight="1">
      <c r="A260" s="52" t="s">
        <v>2303</v>
      </c>
      <c r="B260" s="64" t="s">
        <v>300</v>
      </c>
      <c r="C260" s="52" t="s">
        <v>2304</v>
      </c>
      <c r="D260" s="387">
        <v>1977690</v>
      </c>
    </row>
    <row r="261" spans="1:4" ht="24" customHeight="1">
      <c r="A261" s="52" t="s">
        <v>2305</v>
      </c>
      <c r="B261" s="64" t="s">
        <v>300</v>
      </c>
      <c r="C261" s="52" t="s">
        <v>2306</v>
      </c>
      <c r="D261" s="387">
        <v>2422457</v>
      </c>
    </row>
    <row r="262" spans="1:4" ht="24" customHeight="1">
      <c r="A262" s="52" t="s">
        <v>2307</v>
      </c>
      <c r="B262" s="64" t="s">
        <v>987</v>
      </c>
      <c r="C262" s="52" t="s">
        <v>2308</v>
      </c>
      <c r="D262" s="387">
        <v>1322950</v>
      </c>
    </row>
    <row r="263" spans="1:4" ht="24" customHeight="1">
      <c r="A263" s="52" t="s">
        <v>2309</v>
      </c>
      <c r="B263" s="64" t="s">
        <v>987</v>
      </c>
      <c r="C263" s="52" t="s">
        <v>2310</v>
      </c>
      <c r="D263" s="387">
        <v>1176520</v>
      </c>
    </row>
    <row r="264" spans="1:4" ht="24" customHeight="1">
      <c r="A264" s="52" t="s">
        <v>2311</v>
      </c>
      <c r="B264" s="64" t="s">
        <v>987</v>
      </c>
      <c r="C264" s="52" t="s">
        <v>2312</v>
      </c>
      <c r="D264" s="387">
        <v>2965872</v>
      </c>
    </row>
    <row r="265" spans="1:4" ht="24" customHeight="1">
      <c r="A265" s="52" t="s">
        <v>2313</v>
      </c>
      <c r="B265" s="64" t="s">
        <v>987</v>
      </c>
      <c r="C265" s="52" t="s">
        <v>2314</v>
      </c>
      <c r="D265" s="387">
        <v>2173240</v>
      </c>
    </row>
    <row r="266" spans="1:4" ht="24" customHeight="1">
      <c r="A266" s="121" t="s">
        <v>2593</v>
      </c>
      <c r="B266" s="64" t="s">
        <v>987</v>
      </c>
      <c r="C266" s="121" t="s">
        <v>2316</v>
      </c>
      <c r="D266" s="389">
        <v>1649720</v>
      </c>
    </row>
    <row r="267" spans="1:4" ht="24" customHeight="1">
      <c r="A267" s="121" t="s">
        <v>2594</v>
      </c>
      <c r="B267" s="64" t="s">
        <v>987</v>
      </c>
      <c r="C267" s="121" t="s">
        <v>2315</v>
      </c>
      <c r="D267" s="389">
        <v>1680647</v>
      </c>
    </row>
    <row r="268" spans="1:4" ht="24" customHeight="1">
      <c r="A268" s="121" t="s">
        <v>2595</v>
      </c>
      <c r="B268" s="382" t="s">
        <v>2014</v>
      </c>
      <c r="C268" s="121" t="s">
        <v>58</v>
      </c>
      <c r="D268" s="389">
        <v>3139740</v>
      </c>
    </row>
    <row r="269" spans="1:4" ht="24" customHeight="1">
      <c r="A269" s="121" t="s">
        <v>2596</v>
      </c>
      <c r="B269" s="382" t="s">
        <v>2204</v>
      </c>
      <c r="C269" s="121" t="s">
        <v>2317</v>
      </c>
      <c r="D269" s="389">
        <v>2719848</v>
      </c>
    </row>
    <row r="270" spans="1:4" ht="24" customHeight="1">
      <c r="A270" s="121" t="s">
        <v>2597</v>
      </c>
      <c r="B270" s="382" t="s">
        <v>2318</v>
      </c>
      <c r="C270" s="121" t="s">
        <v>2319</v>
      </c>
      <c r="D270" s="389">
        <v>1695490</v>
      </c>
    </row>
    <row r="271" spans="1:4" ht="24" customHeight="1">
      <c r="A271" s="121" t="s">
        <v>2598</v>
      </c>
      <c r="B271" s="382" t="s">
        <v>2320</v>
      </c>
      <c r="C271" s="121" t="s">
        <v>2306</v>
      </c>
      <c r="D271" s="389">
        <v>1362480</v>
      </c>
    </row>
    <row r="272" spans="1:4" ht="24" customHeight="1">
      <c r="A272" s="121" t="s">
        <v>2599</v>
      </c>
      <c r="B272" s="382" t="s">
        <v>2321</v>
      </c>
      <c r="C272" s="121" t="s">
        <v>2214</v>
      </c>
      <c r="D272" s="389">
        <v>1217478</v>
      </c>
    </row>
    <row r="273" spans="1:4" ht="24" customHeight="1">
      <c r="A273" s="121" t="s">
        <v>2600</v>
      </c>
      <c r="B273" s="382" t="s">
        <v>2321</v>
      </c>
      <c r="C273" s="121" t="s">
        <v>2322</v>
      </c>
      <c r="D273" s="389">
        <v>1217478</v>
      </c>
    </row>
    <row r="274" spans="1:4" ht="24" customHeight="1">
      <c r="A274" s="121" t="s">
        <v>2601</v>
      </c>
      <c r="B274" s="382" t="s">
        <v>2323</v>
      </c>
      <c r="C274" s="121" t="s">
        <v>2315</v>
      </c>
      <c r="D274" s="389">
        <v>2031882</v>
      </c>
    </row>
    <row r="275" spans="1:4" ht="24" customHeight="1">
      <c r="A275" s="121" t="s">
        <v>2602</v>
      </c>
      <c r="B275" s="382" t="s">
        <v>1997</v>
      </c>
      <c r="C275" s="121" t="s">
        <v>2285</v>
      </c>
      <c r="D275" s="389">
        <v>879580</v>
      </c>
    </row>
    <row r="276" spans="1:4" ht="24" customHeight="1">
      <c r="A276" s="121" t="s">
        <v>2603</v>
      </c>
      <c r="B276" s="382" t="s">
        <v>1997</v>
      </c>
      <c r="C276" s="121" t="s">
        <v>1998</v>
      </c>
      <c r="D276" s="389">
        <v>879580</v>
      </c>
    </row>
    <row r="277" spans="1:4" ht="24" customHeight="1">
      <c r="A277" s="121" t="s">
        <v>2604</v>
      </c>
      <c r="B277" s="382" t="s">
        <v>2324</v>
      </c>
      <c r="C277" s="121" t="s">
        <v>944</v>
      </c>
      <c r="D277" s="389">
        <v>2072705</v>
      </c>
    </row>
    <row r="278" spans="1:4" ht="24" customHeight="1">
      <c r="A278" s="121" t="s">
        <v>2605</v>
      </c>
      <c r="B278" s="382" t="s">
        <v>2325</v>
      </c>
      <c r="C278" s="121" t="s">
        <v>2326</v>
      </c>
      <c r="D278" s="389">
        <v>3691004</v>
      </c>
    </row>
    <row r="279" spans="1:4" ht="24" customHeight="1">
      <c r="A279" s="121" t="s">
        <v>2606</v>
      </c>
      <c r="B279" s="382" t="s">
        <v>2325</v>
      </c>
      <c r="C279" s="121" t="s">
        <v>2327</v>
      </c>
      <c r="D279" s="389">
        <v>3479381</v>
      </c>
    </row>
    <row r="280" spans="1:4" ht="24" customHeight="1">
      <c r="A280" s="121" t="s">
        <v>2607</v>
      </c>
      <c r="B280" s="382" t="s">
        <v>2328</v>
      </c>
      <c r="C280" s="121" t="s">
        <v>2329</v>
      </c>
      <c r="D280" s="389">
        <v>2189705</v>
      </c>
    </row>
    <row r="281" spans="1:4" ht="24" customHeight="1">
      <c r="A281" s="121" t="s">
        <v>2608</v>
      </c>
      <c r="B281" s="382" t="s">
        <v>1993</v>
      </c>
      <c r="C281" s="121" t="s">
        <v>2288</v>
      </c>
      <c r="D281" s="389">
        <v>4672434</v>
      </c>
    </row>
    <row r="282" spans="1:4" ht="24" customHeight="1">
      <c r="A282" s="121" t="s">
        <v>2609</v>
      </c>
      <c r="B282" s="382" t="s">
        <v>2621</v>
      </c>
      <c r="C282" s="121" t="s">
        <v>2622</v>
      </c>
      <c r="D282" s="389">
        <v>4495658</v>
      </c>
    </row>
    <row r="283" spans="1:4" ht="24" customHeight="1">
      <c r="A283" s="121" t="s">
        <v>2610</v>
      </c>
      <c r="B283" s="382" t="s">
        <v>2623</v>
      </c>
      <c r="C283" s="121" t="s">
        <v>2624</v>
      </c>
      <c r="D283" s="389">
        <v>5083800</v>
      </c>
    </row>
    <row r="284" spans="1:4" ht="24" customHeight="1">
      <c r="A284" s="121" t="s">
        <v>2611</v>
      </c>
      <c r="B284" s="382" t="s">
        <v>2623</v>
      </c>
      <c r="C284" s="121" t="s">
        <v>1980</v>
      </c>
      <c r="D284" s="389">
        <v>3869428</v>
      </c>
    </row>
    <row r="285" spans="1:4" ht="24" customHeight="1">
      <c r="A285" s="121" t="s">
        <v>2612</v>
      </c>
      <c r="B285" s="382" t="s">
        <v>2623</v>
      </c>
      <c r="C285" s="121" t="s">
        <v>2625</v>
      </c>
      <c r="D285" s="389">
        <v>4810994</v>
      </c>
    </row>
    <row r="286" spans="1:4" ht="24" customHeight="1">
      <c r="A286" s="121" t="s">
        <v>2613</v>
      </c>
      <c r="B286" s="382" t="s">
        <v>2626</v>
      </c>
      <c r="C286" s="121" t="s">
        <v>2627</v>
      </c>
      <c r="D286" s="389">
        <v>3882638</v>
      </c>
    </row>
    <row r="287" spans="1:4" ht="24" customHeight="1">
      <c r="A287" s="121" t="s">
        <v>2614</v>
      </c>
      <c r="B287" s="382" t="s">
        <v>2623</v>
      </c>
      <c r="C287" s="121" t="s">
        <v>2433</v>
      </c>
      <c r="D287" s="389">
        <v>4138882</v>
      </c>
    </row>
    <row r="288" spans="1:4" ht="24" customHeight="1">
      <c r="A288" s="121" t="s">
        <v>2615</v>
      </c>
      <c r="B288" s="382" t="s">
        <v>2623</v>
      </c>
      <c r="C288" s="121" t="s">
        <v>2628</v>
      </c>
      <c r="D288" s="389">
        <v>3707727</v>
      </c>
    </row>
    <row r="289" spans="1:4" ht="24" customHeight="1">
      <c r="A289" s="394" t="s">
        <v>2616</v>
      </c>
      <c r="B289" s="382" t="s">
        <v>2626</v>
      </c>
      <c r="C289" s="121" t="s">
        <v>2629</v>
      </c>
      <c r="D289" s="389">
        <v>3882638</v>
      </c>
    </row>
    <row r="290" spans="1:4" ht="24" customHeight="1">
      <c r="A290" s="394" t="s">
        <v>2572</v>
      </c>
      <c r="B290" s="382" t="s">
        <v>584</v>
      </c>
      <c r="C290" s="121" t="s">
        <v>2630</v>
      </c>
      <c r="D290" s="389">
        <v>3190677</v>
      </c>
    </row>
    <row r="291" spans="1:4" ht="24" customHeight="1">
      <c r="A291" s="394" t="s">
        <v>2617</v>
      </c>
      <c r="B291" s="382" t="s">
        <v>2634</v>
      </c>
      <c r="C291" s="121" t="s">
        <v>944</v>
      </c>
      <c r="D291" s="389">
        <v>2009640</v>
      </c>
    </row>
    <row r="292" spans="1:4" ht="24" customHeight="1">
      <c r="A292" s="394" t="s">
        <v>2618</v>
      </c>
      <c r="B292" s="382" t="s">
        <v>2634</v>
      </c>
      <c r="C292" s="121" t="s">
        <v>2631</v>
      </c>
      <c r="D292" s="389">
        <v>1058200</v>
      </c>
    </row>
    <row r="293" spans="1:4" ht="24" customHeight="1">
      <c r="A293" s="394" t="s">
        <v>2619</v>
      </c>
      <c r="B293" s="382" t="s">
        <v>2632</v>
      </c>
      <c r="C293" s="121" t="s">
        <v>2279</v>
      </c>
      <c r="D293" s="389">
        <v>2629820</v>
      </c>
    </row>
    <row r="294" spans="1:4" ht="24" customHeight="1">
      <c r="A294" s="394" t="s">
        <v>2620</v>
      </c>
      <c r="B294" s="382" t="s">
        <v>2633</v>
      </c>
      <c r="C294" s="121" t="s">
        <v>2230</v>
      </c>
      <c r="D294" s="389">
        <v>3069790</v>
      </c>
    </row>
    <row r="295" spans="1:4" ht="24" customHeight="1">
      <c r="A295" s="394" t="s">
        <v>2744</v>
      </c>
      <c r="B295" s="382" t="s">
        <v>2735</v>
      </c>
      <c r="C295" s="121" t="s">
        <v>217</v>
      </c>
      <c r="D295" s="389">
        <v>2305707</v>
      </c>
    </row>
    <row r="296" spans="1:4" ht="24" customHeight="1">
      <c r="A296" s="394" t="s">
        <v>2745</v>
      </c>
      <c r="B296" s="382" t="s">
        <v>2736</v>
      </c>
      <c r="C296" s="121" t="s">
        <v>2279</v>
      </c>
      <c r="D296" s="389">
        <v>4993580</v>
      </c>
    </row>
    <row r="297" spans="1:4" ht="24" customHeight="1">
      <c r="A297" s="394" t="s">
        <v>2746</v>
      </c>
      <c r="B297" s="382" t="s">
        <v>2737</v>
      </c>
      <c r="C297" s="121" t="s">
        <v>944</v>
      </c>
      <c r="D297" s="389">
        <v>3690100</v>
      </c>
    </row>
    <row r="298" spans="1:4" ht="24" customHeight="1">
      <c r="A298" s="394" t="s">
        <v>2747</v>
      </c>
      <c r="B298" s="382" t="s">
        <v>2738</v>
      </c>
      <c r="C298" s="121" t="s">
        <v>2729</v>
      </c>
      <c r="D298" s="389">
        <v>3300582</v>
      </c>
    </row>
    <row r="299" spans="1:4" ht="24" customHeight="1">
      <c r="A299" s="394" t="s">
        <v>2748</v>
      </c>
      <c r="B299" s="382" t="s">
        <v>2739</v>
      </c>
      <c r="C299" s="121" t="s">
        <v>2730</v>
      </c>
      <c r="D299" s="389">
        <v>3087739</v>
      </c>
    </row>
    <row r="300" spans="1:4" ht="24" customHeight="1">
      <c r="A300" s="394" t="s">
        <v>2749</v>
      </c>
      <c r="B300" s="382" t="s">
        <v>2236</v>
      </c>
      <c r="C300" s="121" t="s">
        <v>2731</v>
      </c>
      <c r="D300" s="389">
        <v>1721022</v>
      </c>
    </row>
    <row r="301" spans="1:4" ht="24" customHeight="1">
      <c r="A301" s="394" t="s">
        <v>2750</v>
      </c>
      <c r="B301" s="382" t="s">
        <v>2740</v>
      </c>
      <c r="C301" s="121" t="s">
        <v>1994</v>
      </c>
      <c r="D301" s="389">
        <v>2988658</v>
      </c>
    </row>
    <row r="302" spans="1:4" ht="24" customHeight="1">
      <c r="A302" s="394" t="s">
        <v>2751</v>
      </c>
      <c r="B302" s="382" t="s">
        <v>2741</v>
      </c>
      <c r="C302" s="121" t="s">
        <v>2732</v>
      </c>
      <c r="D302" s="389">
        <v>298320</v>
      </c>
    </row>
    <row r="303" spans="1:4" ht="24" customHeight="1">
      <c r="A303" s="394" t="s">
        <v>2752</v>
      </c>
      <c r="B303" s="382" t="s">
        <v>2449</v>
      </c>
      <c r="C303" s="121" t="s">
        <v>2450</v>
      </c>
      <c r="D303" s="389">
        <v>308180</v>
      </c>
    </row>
    <row r="304" spans="1:4" ht="24" customHeight="1">
      <c r="A304" s="394" t="s">
        <v>2753</v>
      </c>
      <c r="B304" s="382" t="s">
        <v>2236</v>
      </c>
      <c r="C304" s="121" t="s">
        <v>1039</v>
      </c>
      <c r="D304" s="389">
        <v>3043000</v>
      </c>
    </row>
    <row r="305" spans="1:4" ht="24" customHeight="1">
      <c r="A305" s="394" t="s">
        <v>2754</v>
      </c>
      <c r="B305" s="382" t="s">
        <v>2742</v>
      </c>
      <c r="C305" s="121" t="s">
        <v>2733</v>
      </c>
      <c r="D305" s="389">
        <v>3082405</v>
      </c>
    </row>
    <row r="306" spans="1:4" ht="24" customHeight="1">
      <c r="A306" s="395" t="s">
        <v>2755</v>
      </c>
      <c r="B306" s="382" t="s">
        <v>2743</v>
      </c>
      <c r="C306" s="123" t="s">
        <v>2734</v>
      </c>
      <c r="D306" s="392">
        <v>4385434</v>
      </c>
    </row>
    <row r="307" spans="1:5" ht="24" customHeight="1">
      <c r="A307" s="626" t="s">
        <v>1762</v>
      </c>
      <c r="B307" s="626"/>
      <c r="C307" s="626"/>
      <c r="D307" s="403">
        <f>+D99+D117+D150+D221+D238+D148</f>
        <v>2456087342</v>
      </c>
      <c r="E307" s="64">
        <f>+E99+E117+E150+E221+E238+E148</f>
        <v>202</v>
      </c>
    </row>
    <row r="308" ht="24" customHeight="1"/>
    <row r="309" spans="1:6" ht="24" customHeight="1">
      <c r="A309" s="613" t="s">
        <v>1166</v>
      </c>
      <c r="B309" s="614"/>
      <c r="C309" s="614"/>
      <c r="D309" s="615" t="s">
        <v>1369</v>
      </c>
      <c r="F309" s="64">
        <f>+E307+E95</f>
        <v>281</v>
      </c>
    </row>
    <row r="310" spans="1:4" ht="24" customHeight="1">
      <c r="A310" s="329" t="s">
        <v>1168</v>
      </c>
      <c r="B310" s="342" t="s">
        <v>1169</v>
      </c>
      <c r="C310" s="331" t="s">
        <v>1170</v>
      </c>
      <c r="D310" s="615"/>
    </row>
    <row r="311" spans="1:4" ht="24" customHeight="1">
      <c r="A311" s="623" t="s">
        <v>698</v>
      </c>
      <c r="B311" s="544"/>
      <c r="C311" s="566"/>
      <c r="D311" s="402">
        <f>SUM(D312:D313)</f>
        <v>1500000000</v>
      </c>
    </row>
    <row r="312" spans="1:4" ht="24" customHeight="1">
      <c r="A312" s="343" t="s">
        <v>2767</v>
      </c>
      <c r="B312" s="396" t="s">
        <v>804</v>
      </c>
      <c r="C312" s="397" t="s">
        <v>1829</v>
      </c>
      <c r="D312" s="398">
        <v>600000000</v>
      </c>
    </row>
    <row r="313" spans="1:4" ht="24" customHeight="1">
      <c r="A313" s="343" t="s">
        <v>2766</v>
      </c>
      <c r="B313" s="396" t="s">
        <v>805</v>
      </c>
      <c r="C313" s="397" t="s">
        <v>1829</v>
      </c>
      <c r="D313" s="398">
        <v>900000000</v>
      </c>
    </row>
    <row r="314" spans="1:4" ht="24" customHeight="1">
      <c r="A314" s="625" t="s">
        <v>701</v>
      </c>
      <c r="B314" s="625"/>
      <c r="C314" s="625"/>
      <c r="D314" s="402">
        <f>SUM(D315)</f>
        <v>320000000</v>
      </c>
    </row>
    <row r="315" spans="1:4" ht="24" customHeight="1">
      <c r="A315" s="377" t="s">
        <v>2768</v>
      </c>
      <c r="B315" s="343" t="s">
        <v>445</v>
      </c>
      <c r="C315" s="399" t="s">
        <v>1991</v>
      </c>
      <c r="D315" s="400">
        <v>320000000</v>
      </c>
    </row>
    <row r="316" spans="1:4" ht="24" customHeight="1">
      <c r="A316" s="623" t="s">
        <v>2761</v>
      </c>
      <c r="B316" s="544"/>
      <c r="C316" s="566"/>
      <c r="D316" s="350">
        <f>SUM(D317)</f>
        <v>180000000</v>
      </c>
    </row>
    <row r="317" spans="1:4" ht="24" customHeight="1">
      <c r="A317" s="377" t="s">
        <v>2762</v>
      </c>
      <c r="B317" s="346" t="s">
        <v>2763</v>
      </c>
      <c r="C317" s="347" t="s">
        <v>2764</v>
      </c>
      <c r="D317" s="378">
        <v>180000000</v>
      </c>
    </row>
    <row r="318" spans="1:4" ht="24" customHeight="1">
      <c r="A318" s="625" t="s">
        <v>704</v>
      </c>
      <c r="B318" s="625"/>
      <c r="C318" s="625"/>
      <c r="D318" s="401">
        <f>+D311+D314+D316</f>
        <v>2000000000</v>
      </c>
    </row>
  </sheetData>
  <sheetProtection/>
  <mergeCells count="31">
    <mergeCell ref="A65:C65"/>
    <mergeCell ref="A318:C318"/>
    <mergeCell ref="A238:C238"/>
    <mergeCell ref="D97:D98"/>
    <mergeCell ref="A99:C99"/>
    <mergeCell ref="A117:C117"/>
    <mergeCell ref="A150:C150"/>
    <mergeCell ref="A221:C221"/>
    <mergeCell ref="A311:C311"/>
    <mergeCell ref="A314:C314"/>
    <mergeCell ref="A148:C148"/>
    <mergeCell ref="A307:C307"/>
    <mergeCell ref="A309:C309"/>
    <mergeCell ref="D309:D310"/>
    <mergeCell ref="A316:C316"/>
    <mergeCell ref="A1:D1"/>
    <mergeCell ref="A2:C2"/>
    <mergeCell ref="D2:D3"/>
    <mergeCell ref="A95:C95"/>
    <mergeCell ref="A97:C97"/>
    <mergeCell ref="A4:C4"/>
    <mergeCell ref="A20:C20"/>
    <mergeCell ref="A30:C30"/>
    <mergeCell ref="A33:C33"/>
    <mergeCell ref="A79:C79"/>
    <mergeCell ref="A85:C85"/>
    <mergeCell ref="A73:C73"/>
    <mergeCell ref="A42:C42"/>
    <mergeCell ref="A51:C51"/>
    <mergeCell ref="A57:C57"/>
    <mergeCell ref="A62:C62"/>
  </mergeCells>
  <printOptions horizontalCentered="1"/>
  <pageMargins left="0.3937007874015748" right="0.3937007874015748" top="0.5905511811023623" bottom="0.5905511811023623" header="0" footer="0"/>
  <pageSetup orientation="portrait" scale="98" r:id="rId1"/>
  <rowBreaks count="1" manualBreakCount="1">
    <brk id="14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345"/>
  <sheetViews>
    <sheetView tabSelected="1" zoomScale="80" zoomScaleNormal="80" zoomScalePageLayoutView="0" workbookViewId="0" topLeftCell="A250">
      <selection activeCell="H256" sqref="H256"/>
    </sheetView>
  </sheetViews>
  <sheetFormatPr defaultColWidth="11.421875" defaultRowHeight="21" customHeight="1"/>
  <cols>
    <col min="1" max="1" width="9.00390625" style="64" customWidth="1"/>
    <col min="2" max="2" width="38.140625" style="64" customWidth="1"/>
    <col min="3" max="3" width="34.8515625" style="64" customWidth="1"/>
    <col min="4" max="4" width="18.00390625" style="64" bestFit="1" customWidth="1"/>
    <col min="5" max="6" width="12.7109375" style="64" bestFit="1" customWidth="1"/>
    <col min="7" max="7" width="13.28125" style="64" bestFit="1" customWidth="1"/>
    <col min="8" max="16384" width="11.421875" style="64" customWidth="1"/>
  </cols>
  <sheetData>
    <row r="1" spans="1:4" ht="24" customHeight="1">
      <c r="A1" s="624" t="s">
        <v>2772</v>
      </c>
      <c r="B1" s="624"/>
      <c r="C1" s="624"/>
      <c r="D1" s="624"/>
    </row>
    <row r="2" spans="1:4" s="152" customFormat="1" ht="24" customHeight="1">
      <c r="A2" s="617" t="s">
        <v>1166</v>
      </c>
      <c r="B2" s="617"/>
      <c r="C2" s="617"/>
      <c r="D2" s="618" t="s">
        <v>1167</v>
      </c>
    </row>
    <row r="3" spans="1:4" s="152" customFormat="1" ht="24" customHeight="1">
      <c r="A3" s="329" t="s">
        <v>1168</v>
      </c>
      <c r="B3" s="330" t="s">
        <v>1169</v>
      </c>
      <c r="C3" s="331" t="s">
        <v>1170</v>
      </c>
      <c r="D3" s="619"/>
    </row>
    <row r="4" spans="1:5" s="152" customFormat="1" ht="24" customHeight="1">
      <c r="A4" s="631" t="s">
        <v>2370</v>
      </c>
      <c r="B4" s="631"/>
      <c r="C4" s="631"/>
      <c r="D4" s="36">
        <f>SUM(D5:D19)</f>
        <v>300000000</v>
      </c>
      <c r="E4" s="519">
        <f>+COUNT(D5:D19)</f>
        <v>15</v>
      </c>
    </row>
    <row r="5" spans="1:5" s="382" customFormat="1" ht="24" customHeight="1">
      <c r="A5" s="454" t="s">
        <v>3022</v>
      </c>
      <c r="B5" s="452" t="s">
        <v>2925</v>
      </c>
      <c r="C5" s="457" t="s">
        <v>2926</v>
      </c>
      <c r="D5" s="62">
        <v>20000000</v>
      </c>
      <c r="E5" s="65"/>
    </row>
    <row r="6" spans="1:5" s="382" customFormat="1" ht="24" customHeight="1">
      <c r="A6" s="455" t="s">
        <v>3023</v>
      </c>
      <c r="B6" s="452" t="s">
        <v>2933</v>
      </c>
      <c r="C6" s="458" t="s">
        <v>2934</v>
      </c>
      <c r="D6" s="43">
        <v>20000000</v>
      </c>
      <c r="E6" s="65"/>
    </row>
    <row r="7" spans="1:5" s="382" customFormat="1" ht="24" customHeight="1">
      <c r="A7" s="455" t="s">
        <v>3024</v>
      </c>
      <c r="B7" s="452" t="s">
        <v>2937</v>
      </c>
      <c r="C7" s="458" t="s">
        <v>2938</v>
      </c>
      <c r="D7" s="43">
        <v>20000000</v>
      </c>
      <c r="E7" s="65"/>
    </row>
    <row r="8" spans="1:5" s="382" customFormat="1" ht="24" customHeight="1">
      <c r="A8" s="455" t="s">
        <v>3025</v>
      </c>
      <c r="B8" s="452" t="s">
        <v>2939</v>
      </c>
      <c r="C8" s="458" t="s">
        <v>2940</v>
      </c>
      <c r="D8" s="43">
        <v>20000000</v>
      </c>
      <c r="E8" s="65"/>
    </row>
    <row r="9" spans="1:5" s="382" customFormat="1" ht="24" customHeight="1">
      <c r="A9" s="455" t="s">
        <v>3026</v>
      </c>
      <c r="B9" s="452" t="s">
        <v>2927</v>
      </c>
      <c r="C9" s="458" t="s">
        <v>506</v>
      </c>
      <c r="D9" s="43">
        <v>20000000</v>
      </c>
      <c r="E9" s="65"/>
    </row>
    <row r="10" spans="1:5" s="382" customFormat="1" ht="24" customHeight="1">
      <c r="A10" s="455" t="s">
        <v>3027</v>
      </c>
      <c r="B10" s="453" t="s">
        <v>2942</v>
      </c>
      <c r="C10" s="459" t="s">
        <v>1602</v>
      </c>
      <c r="D10" s="43">
        <v>20000000</v>
      </c>
      <c r="E10" s="65"/>
    </row>
    <row r="11" spans="1:5" s="382" customFormat="1" ht="24" customHeight="1">
      <c r="A11" s="455" t="s">
        <v>3028</v>
      </c>
      <c r="B11" s="453" t="s">
        <v>2943</v>
      </c>
      <c r="C11" s="459" t="s">
        <v>2944</v>
      </c>
      <c r="D11" s="43">
        <v>20000000</v>
      </c>
      <c r="E11" s="65"/>
    </row>
    <row r="12" spans="1:5" s="382" customFormat="1" ht="24" customHeight="1">
      <c r="A12" s="455" t="s">
        <v>3029</v>
      </c>
      <c r="B12" s="453" t="s">
        <v>2945</v>
      </c>
      <c r="C12" s="459" t="s">
        <v>2946</v>
      </c>
      <c r="D12" s="43">
        <v>20000000</v>
      </c>
      <c r="E12" s="65"/>
    </row>
    <row r="13" spans="1:5" s="382" customFormat="1" ht="24" customHeight="1">
      <c r="A13" s="455" t="s">
        <v>3030</v>
      </c>
      <c r="B13" s="452" t="s">
        <v>2935</v>
      </c>
      <c r="C13" s="458" t="s">
        <v>2936</v>
      </c>
      <c r="D13" s="43">
        <v>20000000</v>
      </c>
      <c r="E13" s="65"/>
    </row>
    <row r="14" spans="1:5" s="382" customFormat="1" ht="24" customHeight="1">
      <c r="A14" s="455" t="s">
        <v>3031</v>
      </c>
      <c r="B14" s="453" t="s">
        <v>2947</v>
      </c>
      <c r="C14" s="459" t="s">
        <v>2948</v>
      </c>
      <c r="D14" s="43">
        <v>20000000</v>
      </c>
      <c r="E14" s="65"/>
    </row>
    <row r="15" spans="1:5" s="382" customFormat="1" ht="24" customHeight="1">
      <c r="A15" s="455" t="s">
        <v>3032</v>
      </c>
      <c r="B15" s="452" t="s">
        <v>2941</v>
      </c>
      <c r="C15" s="458" t="s">
        <v>559</v>
      </c>
      <c r="D15" s="43">
        <v>20000000</v>
      </c>
      <c r="E15" s="65"/>
    </row>
    <row r="16" spans="1:5" s="382" customFormat="1" ht="24" customHeight="1">
      <c r="A16" s="455" t="s">
        <v>3033</v>
      </c>
      <c r="B16" s="452" t="s">
        <v>2931</v>
      </c>
      <c r="C16" s="458" t="s">
        <v>2932</v>
      </c>
      <c r="D16" s="43">
        <v>20000000</v>
      </c>
      <c r="E16" s="65"/>
    </row>
    <row r="17" spans="1:5" s="382" customFormat="1" ht="24" customHeight="1">
      <c r="A17" s="455" t="s">
        <v>3034</v>
      </c>
      <c r="B17" s="452" t="s">
        <v>2929</v>
      </c>
      <c r="C17" s="458" t="s">
        <v>2930</v>
      </c>
      <c r="D17" s="43">
        <v>20000000</v>
      </c>
      <c r="E17" s="65"/>
    </row>
    <row r="18" spans="1:5" s="382" customFormat="1" ht="24" customHeight="1">
      <c r="A18" s="455" t="s">
        <v>3035</v>
      </c>
      <c r="B18" s="453" t="s">
        <v>2949</v>
      </c>
      <c r="C18" s="459" t="s">
        <v>2950</v>
      </c>
      <c r="D18" s="43">
        <v>20000000</v>
      </c>
      <c r="E18" s="65"/>
    </row>
    <row r="19" spans="1:4" s="382" customFormat="1" ht="24" customHeight="1">
      <c r="A19" s="455" t="s">
        <v>3036</v>
      </c>
      <c r="B19" s="452" t="s">
        <v>2928</v>
      </c>
      <c r="C19" s="458" t="s">
        <v>1756</v>
      </c>
      <c r="D19" s="53">
        <v>20000000</v>
      </c>
    </row>
    <row r="20" spans="1:5" s="152" customFormat="1" ht="24" customHeight="1">
      <c r="A20" s="608" t="s">
        <v>2922</v>
      </c>
      <c r="B20" s="524"/>
      <c r="C20" s="525"/>
      <c r="D20" s="36">
        <f>SUM(D21:D28)</f>
        <v>5600000000</v>
      </c>
      <c r="E20" s="519">
        <f>+COUNT(D21:D28)</f>
        <v>8</v>
      </c>
    </row>
    <row r="21" spans="1:5" s="152" customFormat="1" ht="24" customHeight="1">
      <c r="A21" s="462" t="s">
        <v>3037</v>
      </c>
      <c r="B21" s="467" t="s">
        <v>744</v>
      </c>
      <c r="C21" s="463" t="s">
        <v>2958</v>
      </c>
      <c r="D21" s="62">
        <v>700000000</v>
      </c>
      <c r="E21" s="64"/>
    </row>
    <row r="22" spans="1:5" s="152" customFormat="1" ht="24" customHeight="1">
      <c r="A22" s="464" t="s">
        <v>3038</v>
      </c>
      <c r="B22" s="468" t="s">
        <v>343</v>
      </c>
      <c r="C22" s="461" t="s">
        <v>2957</v>
      </c>
      <c r="D22" s="43">
        <v>700000000</v>
      </c>
      <c r="E22" s="64"/>
    </row>
    <row r="23" spans="1:5" s="152" customFormat="1" ht="24" customHeight="1">
      <c r="A23" s="464" t="s">
        <v>3039</v>
      </c>
      <c r="B23" s="468" t="s">
        <v>2961</v>
      </c>
      <c r="C23" s="461" t="s">
        <v>2962</v>
      </c>
      <c r="D23" s="43">
        <v>700000000</v>
      </c>
      <c r="E23" s="64"/>
    </row>
    <row r="24" spans="1:5" s="152" customFormat="1" ht="24" customHeight="1">
      <c r="A24" s="464" t="s">
        <v>3040</v>
      </c>
      <c r="B24" s="468" t="s">
        <v>2959</v>
      </c>
      <c r="C24" s="461" t="s">
        <v>2960</v>
      </c>
      <c r="D24" s="43">
        <v>700000000</v>
      </c>
      <c r="E24" s="64"/>
    </row>
    <row r="25" spans="1:5" s="152" customFormat="1" ht="24" customHeight="1">
      <c r="A25" s="464" t="s">
        <v>3041</v>
      </c>
      <c r="B25" s="468" t="s">
        <v>115</v>
      </c>
      <c r="C25" s="461" t="s">
        <v>2952</v>
      </c>
      <c r="D25" s="43">
        <v>700000000</v>
      </c>
      <c r="E25" s="64"/>
    </row>
    <row r="26" spans="1:5" s="152" customFormat="1" ht="24" customHeight="1">
      <c r="A26" s="464" t="s">
        <v>3042</v>
      </c>
      <c r="B26" s="468" t="s">
        <v>2955</v>
      </c>
      <c r="C26" s="461" t="s">
        <v>2956</v>
      </c>
      <c r="D26" s="43">
        <v>700000000</v>
      </c>
      <c r="E26" s="64"/>
    </row>
    <row r="27" spans="1:5" s="152" customFormat="1" ht="24" customHeight="1">
      <c r="A27" s="464" t="s">
        <v>3043</v>
      </c>
      <c r="B27" s="468" t="s">
        <v>2953</v>
      </c>
      <c r="C27" s="461" t="s">
        <v>2954</v>
      </c>
      <c r="D27" s="43">
        <v>700000000</v>
      </c>
      <c r="E27" s="64"/>
    </row>
    <row r="28" spans="1:4" s="152" customFormat="1" ht="24" customHeight="1">
      <c r="A28" s="465" t="s">
        <v>3044</v>
      </c>
      <c r="B28" s="469" t="s">
        <v>2347</v>
      </c>
      <c r="C28" s="466" t="s">
        <v>2951</v>
      </c>
      <c r="D28" s="53">
        <v>700000000</v>
      </c>
    </row>
    <row r="29" spans="1:5" s="152" customFormat="1" ht="24" customHeight="1">
      <c r="A29" s="631" t="s">
        <v>2773</v>
      </c>
      <c r="B29" s="631"/>
      <c r="C29" s="631"/>
      <c r="D29" s="36">
        <f>SUM(D30:D31)</f>
        <v>700000000</v>
      </c>
      <c r="E29" s="519">
        <f>+COUNT(D30:D31)</f>
        <v>2</v>
      </c>
    </row>
    <row r="30" spans="1:5" s="152" customFormat="1" ht="24" customHeight="1">
      <c r="A30" s="454" t="s">
        <v>3046</v>
      </c>
      <c r="B30" s="460" t="s">
        <v>2963</v>
      </c>
      <c r="C30" s="470" t="s">
        <v>1049</v>
      </c>
      <c r="D30" s="62">
        <v>350000000</v>
      </c>
      <c r="E30" s="64"/>
    </row>
    <row r="31" spans="1:4" s="152" customFormat="1" ht="24" customHeight="1">
      <c r="A31" s="456" t="s">
        <v>3045</v>
      </c>
      <c r="B31" s="460" t="s">
        <v>2359</v>
      </c>
      <c r="C31" s="471" t="s">
        <v>2964</v>
      </c>
      <c r="D31" s="53">
        <v>350000000</v>
      </c>
    </row>
    <row r="32" spans="1:5" s="152" customFormat="1" ht="24" customHeight="1">
      <c r="A32" s="631" t="s">
        <v>2393</v>
      </c>
      <c r="B32" s="631"/>
      <c r="C32" s="631"/>
      <c r="D32" s="36">
        <f>SUM(D33:D34)</f>
        <v>300000000</v>
      </c>
      <c r="E32" s="519">
        <f>+COUNT(D33:D34)</f>
        <v>2</v>
      </c>
    </row>
    <row r="33" spans="1:5" s="449" customFormat="1" ht="24" customHeight="1">
      <c r="A33" s="454" t="s">
        <v>3047</v>
      </c>
      <c r="B33" s="467" t="s">
        <v>2965</v>
      </c>
      <c r="C33" s="470" t="s">
        <v>2066</v>
      </c>
      <c r="D33" s="472">
        <v>150000000</v>
      </c>
      <c r="E33" s="448"/>
    </row>
    <row r="34" spans="1:4" s="152" customFormat="1" ht="24" customHeight="1">
      <c r="A34" s="456" t="s">
        <v>3048</v>
      </c>
      <c r="B34" s="469" t="s">
        <v>2966</v>
      </c>
      <c r="C34" s="471" t="s">
        <v>2967</v>
      </c>
      <c r="D34" s="473">
        <v>150000000</v>
      </c>
    </row>
    <row r="35" spans="1:5" s="152" customFormat="1" ht="24" customHeight="1">
      <c r="A35" s="631" t="s">
        <v>2397</v>
      </c>
      <c r="B35" s="631"/>
      <c r="C35" s="631"/>
      <c r="D35" s="36">
        <f>SUM(D36:D43)</f>
        <v>400000000</v>
      </c>
      <c r="E35" s="519">
        <f>+COUNT(D36:D43)</f>
        <v>8</v>
      </c>
    </row>
    <row r="36" spans="1:5" s="152" customFormat="1" ht="24" customHeight="1">
      <c r="A36" s="454" t="s">
        <v>3049</v>
      </c>
      <c r="B36" s="460" t="s">
        <v>2981</v>
      </c>
      <c r="C36" s="470" t="s">
        <v>2982</v>
      </c>
      <c r="D36" s="62">
        <v>50000000</v>
      </c>
      <c r="E36" s="64"/>
    </row>
    <row r="37" spans="1:5" s="152" customFormat="1" ht="24" customHeight="1">
      <c r="A37" s="455" t="s">
        <v>3050</v>
      </c>
      <c r="B37" s="460" t="s">
        <v>2976</v>
      </c>
      <c r="C37" s="474" t="s">
        <v>831</v>
      </c>
      <c r="D37" s="43">
        <v>50000000</v>
      </c>
      <c r="E37" s="64"/>
    </row>
    <row r="38" spans="1:5" s="152" customFormat="1" ht="24" customHeight="1">
      <c r="A38" s="455" t="s">
        <v>3051</v>
      </c>
      <c r="B38" s="460" t="s">
        <v>2979</v>
      </c>
      <c r="C38" s="474" t="s">
        <v>2980</v>
      </c>
      <c r="D38" s="43">
        <v>50000000</v>
      </c>
      <c r="E38" s="64"/>
    </row>
    <row r="39" spans="1:5" s="152" customFormat="1" ht="24" customHeight="1">
      <c r="A39" s="455" t="s">
        <v>3052</v>
      </c>
      <c r="B39" s="460" t="s">
        <v>2972</v>
      </c>
      <c r="C39" s="474" t="s">
        <v>2973</v>
      </c>
      <c r="D39" s="43">
        <v>50000000</v>
      </c>
      <c r="E39" s="64"/>
    </row>
    <row r="40" spans="1:5" s="152" customFormat="1" ht="24" customHeight="1">
      <c r="A40" s="455" t="s">
        <v>3053</v>
      </c>
      <c r="B40" s="460" t="s">
        <v>2968</v>
      </c>
      <c r="C40" s="474" t="s">
        <v>2969</v>
      </c>
      <c r="D40" s="43">
        <v>50000000</v>
      </c>
      <c r="E40" s="64"/>
    </row>
    <row r="41" spans="1:5" s="152" customFormat="1" ht="24" customHeight="1">
      <c r="A41" s="455" t="s">
        <v>3054</v>
      </c>
      <c r="B41" s="460" t="s">
        <v>2977</v>
      </c>
      <c r="C41" s="474" t="s">
        <v>2978</v>
      </c>
      <c r="D41" s="43">
        <v>50000000</v>
      </c>
      <c r="E41" s="64"/>
    </row>
    <row r="42" spans="1:5" s="152" customFormat="1" ht="24" customHeight="1">
      <c r="A42" s="455" t="s">
        <v>3055</v>
      </c>
      <c r="B42" s="460" t="s">
        <v>2974</v>
      </c>
      <c r="C42" s="474" t="s">
        <v>2975</v>
      </c>
      <c r="D42" s="43">
        <v>50000000</v>
      </c>
      <c r="E42" s="64"/>
    </row>
    <row r="43" spans="1:4" s="152" customFormat="1" ht="24" customHeight="1">
      <c r="A43" s="455" t="s">
        <v>3056</v>
      </c>
      <c r="B43" s="460" t="s">
        <v>2970</v>
      </c>
      <c r="C43" s="474" t="s">
        <v>2971</v>
      </c>
      <c r="D43" s="43">
        <v>50000000</v>
      </c>
    </row>
    <row r="44" spans="1:5" s="152" customFormat="1" ht="24" customHeight="1">
      <c r="A44" s="631" t="s">
        <v>2419</v>
      </c>
      <c r="B44" s="631"/>
      <c r="C44" s="631"/>
      <c r="D44" s="36">
        <f>SUM(D45:D52)</f>
        <v>160000000</v>
      </c>
      <c r="E44" s="522">
        <f>+COUNT(D45:D52)</f>
        <v>8</v>
      </c>
    </row>
    <row r="45" spans="1:5" s="152" customFormat="1" ht="24" customHeight="1">
      <c r="A45" s="455" t="s">
        <v>3121</v>
      </c>
      <c r="B45" s="460" t="s">
        <v>2988</v>
      </c>
      <c r="C45" s="474" t="s">
        <v>3129</v>
      </c>
      <c r="D45" s="43">
        <v>20000000</v>
      </c>
      <c r="E45" s="64"/>
    </row>
    <row r="46" spans="1:5" s="152" customFormat="1" ht="24" customHeight="1">
      <c r="A46" s="455" t="s">
        <v>3122</v>
      </c>
      <c r="B46" s="460" t="s">
        <v>2987</v>
      </c>
      <c r="C46" s="474" t="s">
        <v>2687</v>
      </c>
      <c r="D46" s="43">
        <v>20000000</v>
      </c>
      <c r="E46" s="64"/>
    </row>
    <row r="47" spans="1:5" s="152" customFormat="1" ht="24" customHeight="1">
      <c r="A47" s="455" t="s">
        <v>3123</v>
      </c>
      <c r="B47" s="460" t="s">
        <v>2989</v>
      </c>
      <c r="C47" s="474" t="s">
        <v>2295</v>
      </c>
      <c r="D47" s="43">
        <v>20000000</v>
      </c>
      <c r="E47" s="64"/>
    </row>
    <row r="48" spans="1:5" s="152" customFormat="1" ht="24" customHeight="1">
      <c r="A48" s="455" t="s">
        <v>3124</v>
      </c>
      <c r="B48" s="460" t="s">
        <v>3130</v>
      </c>
      <c r="C48" s="474" t="s">
        <v>2983</v>
      </c>
      <c r="D48" s="43">
        <v>20000000</v>
      </c>
      <c r="E48" s="64"/>
    </row>
    <row r="49" spans="1:5" s="152" customFormat="1" ht="24" customHeight="1">
      <c r="A49" s="455" t="s">
        <v>3125</v>
      </c>
      <c r="B49" s="460" t="s">
        <v>2986</v>
      </c>
      <c r="C49" s="474" t="s">
        <v>3131</v>
      </c>
      <c r="D49" s="43">
        <v>20000000</v>
      </c>
      <c r="E49" s="64"/>
    </row>
    <row r="50" spans="1:5" s="152" customFormat="1" ht="24" customHeight="1">
      <c r="A50" s="455" t="s">
        <v>3126</v>
      </c>
      <c r="B50" s="460" t="s">
        <v>3132</v>
      </c>
      <c r="C50" s="474" t="s">
        <v>3133</v>
      </c>
      <c r="D50" s="43">
        <v>20000000</v>
      </c>
      <c r="E50" s="64"/>
    </row>
    <row r="51" spans="1:5" s="152" customFormat="1" ht="24" customHeight="1">
      <c r="A51" s="455" t="s">
        <v>3127</v>
      </c>
      <c r="B51" s="460" t="s">
        <v>3134</v>
      </c>
      <c r="C51" s="474" t="s">
        <v>2984</v>
      </c>
      <c r="D51" s="43">
        <v>20000000</v>
      </c>
      <c r="E51" s="64"/>
    </row>
    <row r="52" spans="1:4" s="152" customFormat="1" ht="24" customHeight="1">
      <c r="A52" s="455" t="s">
        <v>3128</v>
      </c>
      <c r="B52" s="460" t="s">
        <v>2985</v>
      </c>
      <c r="C52" s="474" t="s">
        <v>318</v>
      </c>
      <c r="D52" s="43">
        <v>20000000</v>
      </c>
    </row>
    <row r="53" spans="1:5" s="152" customFormat="1" ht="24" customHeight="1">
      <c r="A53" s="631" t="s">
        <v>2923</v>
      </c>
      <c r="B53" s="631"/>
      <c r="C53" s="631"/>
      <c r="D53" s="36">
        <f>SUM(D54:D56)</f>
        <v>567700000</v>
      </c>
      <c r="E53" s="522">
        <f>+COUNT(D54:D56)</f>
        <v>3</v>
      </c>
    </row>
    <row r="54" spans="1:5" s="152" customFormat="1" ht="24" customHeight="1">
      <c r="A54" s="455" t="s">
        <v>3135</v>
      </c>
      <c r="B54" s="460" t="s">
        <v>2246</v>
      </c>
      <c r="C54" s="474" t="s">
        <v>1109</v>
      </c>
      <c r="D54" s="43">
        <v>167700000</v>
      </c>
      <c r="E54" s="64"/>
    </row>
    <row r="55" spans="1:5" s="152" customFormat="1" ht="24" customHeight="1">
      <c r="A55" s="455" t="s">
        <v>3136</v>
      </c>
      <c r="B55" s="460" t="s">
        <v>2914</v>
      </c>
      <c r="C55" s="474" t="s">
        <v>2915</v>
      </c>
      <c r="D55" s="43">
        <v>100000000</v>
      </c>
      <c r="E55" s="64"/>
    </row>
    <row r="56" spans="1:4" s="152" customFormat="1" ht="24" customHeight="1">
      <c r="A56" s="455" t="s">
        <v>3137</v>
      </c>
      <c r="B56" s="460" t="s">
        <v>1993</v>
      </c>
      <c r="C56" s="474" t="s">
        <v>1994</v>
      </c>
      <c r="D56" s="43">
        <v>300000000</v>
      </c>
    </row>
    <row r="57" spans="1:5" s="152" customFormat="1" ht="24" customHeight="1">
      <c r="A57" s="631" t="s">
        <v>2924</v>
      </c>
      <c r="B57" s="631"/>
      <c r="C57" s="631"/>
      <c r="D57" s="36">
        <f>SUM(D58:D68)</f>
        <v>550000000</v>
      </c>
      <c r="E57" s="522">
        <f>+COUNT(D58:D68)</f>
        <v>11</v>
      </c>
    </row>
    <row r="58" spans="1:5" s="152" customFormat="1" ht="24" customHeight="1">
      <c r="A58" s="455" t="s">
        <v>3138</v>
      </c>
      <c r="B58" s="460" t="s">
        <v>2994</v>
      </c>
      <c r="C58" s="474" t="s">
        <v>2995</v>
      </c>
      <c r="D58" s="43">
        <v>50000000</v>
      </c>
      <c r="E58" s="65"/>
    </row>
    <row r="59" spans="1:5" s="152" customFormat="1" ht="24" customHeight="1">
      <c r="A59" s="455" t="s">
        <v>3139</v>
      </c>
      <c r="B59" s="460" t="s">
        <v>3149</v>
      </c>
      <c r="C59" s="474" t="s">
        <v>3150</v>
      </c>
      <c r="D59" s="43">
        <v>50000000</v>
      </c>
      <c r="E59" s="65"/>
    </row>
    <row r="60" spans="1:5" s="152" customFormat="1" ht="24" customHeight="1">
      <c r="A60" s="455" t="s">
        <v>3140</v>
      </c>
      <c r="B60" s="460" t="s">
        <v>2996</v>
      </c>
      <c r="C60" s="474" t="s">
        <v>2209</v>
      </c>
      <c r="D60" s="43">
        <v>50000000</v>
      </c>
      <c r="E60" s="65"/>
    </row>
    <row r="61" spans="1:5" s="152" customFormat="1" ht="24" customHeight="1">
      <c r="A61" s="455" t="s">
        <v>3141</v>
      </c>
      <c r="B61" s="460" t="s">
        <v>2997</v>
      </c>
      <c r="C61" s="474" t="s">
        <v>2245</v>
      </c>
      <c r="D61" s="43">
        <v>50000000</v>
      </c>
      <c r="E61" s="65"/>
    </row>
    <row r="62" spans="1:5" s="152" customFormat="1" ht="24" customHeight="1">
      <c r="A62" s="455" t="s">
        <v>3142</v>
      </c>
      <c r="B62" s="460" t="s">
        <v>2583</v>
      </c>
      <c r="C62" s="474" t="s">
        <v>2584</v>
      </c>
      <c r="D62" s="43">
        <v>50000000</v>
      </c>
      <c r="E62" s="65"/>
    </row>
    <row r="63" spans="1:5" s="152" customFormat="1" ht="24" customHeight="1">
      <c r="A63" s="455" t="s">
        <v>3143</v>
      </c>
      <c r="B63" s="460" t="s">
        <v>2998</v>
      </c>
      <c r="C63" s="474" t="s">
        <v>3151</v>
      </c>
      <c r="D63" s="43">
        <v>50000000</v>
      </c>
      <c r="E63" s="65"/>
    </row>
    <row r="64" spans="1:5" s="152" customFormat="1" ht="24" customHeight="1">
      <c r="A64" s="455" t="s">
        <v>3144</v>
      </c>
      <c r="B64" s="460" t="s">
        <v>2999</v>
      </c>
      <c r="C64" s="474" t="s">
        <v>3000</v>
      </c>
      <c r="D64" s="43">
        <v>50000000</v>
      </c>
      <c r="E64" s="65"/>
    </row>
    <row r="65" spans="1:5" s="152" customFormat="1" ht="24" customHeight="1">
      <c r="A65" s="455" t="s">
        <v>3145</v>
      </c>
      <c r="B65" s="460" t="s">
        <v>2990</v>
      </c>
      <c r="C65" s="474" t="s">
        <v>1109</v>
      </c>
      <c r="D65" s="43">
        <v>50000000</v>
      </c>
      <c r="E65" s="65"/>
    </row>
    <row r="66" spans="1:5" s="152" customFormat="1" ht="24" customHeight="1">
      <c r="A66" s="455" t="s">
        <v>3146</v>
      </c>
      <c r="B66" s="460" t="s">
        <v>2991</v>
      </c>
      <c r="C66" s="474" t="s">
        <v>3152</v>
      </c>
      <c r="D66" s="43">
        <v>50000000</v>
      </c>
      <c r="E66" s="65"/>
    </row>
    <row r="67" spans="1:5" s="152" customFormat="1" ht="24" customHeight="1">
      <c r="A67" s="455" t="s">
        <v>3147</v>
      </c>
      <c r="B67" s="460" t="s">
        <v>2869</v>
      </c>
      <c r="C67" s="474" t="s">
        <v>2992</v>
      </c>
      <c r="D67" s="43">
        <v>50000000</v>
      </c>
      <c r="E67" s="65"/>
    </row>
    <row r="68" spans="1:5" s="152" customFormat="1" ht="24" customHeight="1">
      <c r="A68" s="455" t="s">
        <v>3148</v>
      </c>
      <c r="B68" s="460" t="s">
        <v>2993</v>
      </c>
      <c r="C68" s="474" t="s">
        <v>277</v>
      </c>
      <c r="D68" s="43">
        <v>50000000</v>
      </c>
      <c r="E68" s="65"/>
    </row>
    <row r="69" spans="1:5" s="152" customFormat="1" ht="24" customHeight="1">
      <c r="A69" s="631" t="s">
        <v>2474</v>
      </c>
      <c r="B69" s="631"/>
      <c r="C69" s="631"/>
      <c r="D69" s="36">
        <f>SUM(D70:D71)</f>
        <v>40000000</v>
      </c>
      <c r="E69" s="522">
        <f>+COUNT(D70:D71)</f>
        <v>2</v>
      </c>
    </row>
    <row r="70" spans="1:5" s="152" customFormat="1" ht="24" customHeight="1">
      <c r="A70" s="455" t="s">
        <v>3153</v>
      </c>
      <c r="B70" s="460" t="s">
        <v>3001</v>
      </c>
      <c r="C70" s="474" t="s">
        <v>2488</v>
      </c>
      <c r="D70" s="43">
        <v>20000000</v>
      </c>
      <c r="E70" s="64"/>
    </row>
    <row r="71" spans="1:4" s="152" customFormat="1" ht="24" customHeight="1">
      <c r="A71" s="455" t="s">
        <v>3154</v>
      </c>
      <c r="B71" s="460" t="s">
        <v>287</v>
      </c>
      <c r="C71" s="474" t="s">
        <v>277</v>
      </c>
      <c r="D71" s="43">
        <v>20000000</v>
      </c>
    </row>
    <row r="72" spans="1:5" s="152" customFormat="1" ht="24" customHeight="1">
      <c r="A72" s="632" t="s">
        <v>2491</v>
      </c>
      <c r="B72" s="632"/>
      <c r="C72" s="632"/>
      <c r="D72" s="475">
        <f>SUM(D73:D75)</f>
        <v>240000000</v>
      </c>
      <c r="E72" s="521">
        <f>+COUNT(D73:D75)</f>
        <v>3</v>
      </c>
    </row>
    <row r="73" spans="1:5" s="152" customFormat="1" ht="24" customHeight="1">
      <c r="A73" s="455" t="s">
        <v>3155</v>
      </c>
      <c r="B73" s="460" t="s">
        <v>3006</v>
      </c>
      <c r="C73" s="474" t="s">
        <v>3007</v>
      </c>
      <c r="D73" s="43">
        <v>80000000</v>
      </c>
      <c r="E73" s="64"/>
    </row>
    <row r="74" spans="1:5" s="152" customFormat="1" ht="24" customHeight="1">
      <c r="A74" s="455" t="s">
        <v>3156</v>
      </c>
      <c r="B74" s="460" t="s">
        <v>3008</v>
      </c>
      <c r="C74" s="474" t="s">
        <v>3158</v>
      </c>
      <c r="D74" s="43">
        <v>80000000</v>
      </c>
      <c r="E74" s="64"/>
    </row>
    <row r="75" spans="1:4" s="152" customFormat="1" ht="24" customHeight="1">
      <c r="A75" s="455" t="s">
        <v>3157</v>
      </c>
      <c r="B75" s="460" t="s">
        <v>3159</v>
      </c>
      <c r="C75" s="474" t="s">
        <v>3160</v>
      </c>
      <c r="D75" s="43">
        <v>80000000</v>
      </c>
    </row>
    <row r="76" spans="1:5" s="152" customFormat="1" ht="24" customHeight="1">
      <c r="A76" s="631" t="s">
        <v>2774</v>
      </c>
      <c r="B76" s="631"/>
      <c r="C76" s="631"/>
      <c r="D76" s="36">
        <f>SUM(D77)</f>
        <v>850000000</v>
      </c>
      <c r="E76" s="521">
        <f>+COUNT(D77)</f>
        <v>1</v>
      </c>
    </row>
    <row r="77" spans="1:4" s="152" customFormat="1" ht="24" customHeight="1">
      <c r="A77" s="455" t="s">
        <v>3161</v>
      </c>
      <c r="B77" s="460" t="s">
        <v>2847</v>
      </c>
      <c r="C77" s="476" t="s">
        <v>3009</v>
      </c>
      <c r="D77" s="450">
        <v>850000000</v>
      </c>
    </row>
    <row r="78" spans="1:5" s="152" customFormat="1" ht="24" customHeight="1">
      <c r="A78" s="631" t="s">
        <v>2512</v>
      </c>
      <c r="B78" s="631"/>
      <c r="C78" s="631"/>
      <c r="D78" s="36">
        <f>SUM(D79:D83)</f>
        <v>300000000</v>
      </c>
      <c r="E78" s="521">
        <f>+COUNT(D79:D83)</f>
        <v>5</v>
      </c>
    </row>
    <row r="79" spans="1:5" s="152" customFormat="1" ht="24" customHeight="1">
      <c r="A79" s="455" t="s">
        <v>3162</v>
      </c>
      <c r="B79" s="460" t="s">
        <v>3004</v>
      </c>
      <c r="C79" s="474" t="s">
        <v>3167</v>
      </c>
      <c r="D79" s="43">
        <v>60000000</v>
      </c>
      <c r="E79" s="64"/>
    </row>
    <row r="80" spans="1:5" s="152" customFormat="1" ht="24" customHeight="1">
      <c r="A80" s="455" t="s">
        <v>3163</v>
      </c>
      <c r="B80" s="460" t="s">
        <v>3168</v>
      </c>
      <c r="C80" s="474" t="s">
        <v>3003</v>
      </c>
      <c r="D80" s="43">
        <v>60000000</v>
      </c>
      <c r="E80" s="64"/>
    </row>
    <row r="81" spans="1:5" s="152" customFormat="1" ht="24" customHeight="1">
      <c r="A81" s="455" t="s">
        <v>3164</v>
      </c>
      <c r="B81" s="460" t="s">
        <v>3002</v>
      </c>
      <c r="C81" s="474" t="s">
        <v>1060</v>
      </c>
      <c r="D81" s="43">
        <v>60000000</v>
      </c>
      <c r="E81" s="64"/>
    </row>
    <row r="82" spans="1:5" s="152" customFormat="1" ht="24" customHeight="1">
      <c r="A82" s="455" t="s">
        <v>3165</v>
      </c>
      <c r="B82" s="460" t="s">
        <v>3169</v>
      </c>
      <c r="C82" s="474" t="s">
        <v>3005</v>
      </c>
      <c r="D82" s="43">
        <v>60000000</v>
      </c>
      <c r="E82" s="64"/>
    </row>
    <row r="83" spans="1:4" s="152" customFormat="1" ht="24" customHeight="1">
      <c r="A83" s="455" t="s">
        <v>3166</v>
      </c>
      <c r="B83" s="460" t="s">
        <v>3170</v>
      </c>
      <c r="C83" s="474" t="s">
        <v>3171</v>
      </c>
      <c r="D83" s="43">
        <v>60000000</v>
      </c>
    </row>
    <row r="84" spans="1:5" s="152" customFormat="1" ht="24" customHeight="1">
      <c r="A84" s="633" t="s">
        <v>2635</v>
      </c>
      <c r="B84" s="631"/>
      <c r="C84" s="631"/>
      <c r="D84" s="36">
        <f>SUM(D85:D92)</f>
        <v>309311000</v>
      </c>
      <c r="E84" s="521">
        <f>+COUNT(D85:D92)</f>
        <v>8</v>
      </c>
    </row>
    <row r="85" spans="1:5" s="152" customFormat="1" ht="24" customHeight="1">
      <c r="A85" s="118" t="s">
        <v>3058</v>
      </c>
      <c r="B85" s="460" t="s">
        <v>3010</v>
      </c>
      <c r="C85" s="477" t="s">
        <v>3011</v>
      </c>
      <c r="D85" s="62">
        <v>39200000</v>
      </c>
      <c r="E85" s="64"/>
    </row>
    <row r="86" spans="1:5" s="152" customFormat="1" ht="24" customHeight="1">
      <c r="A86" s="121" t="s">
        <v>3057</v>
      </c>
      <c r="B86" s="460" t="s">
        <v>3012</v>
      </c>
      <c r="C86" s="478" t="s">
        <v>675</v>
      </c>
      <c r="D86" s="43">
        <v>39200000</v>
      </c>
      <c r="E86" s="64"/>
    </row>
    <row r="87" spans="1:5" s="152" customFormat="1" ht="24" customHeight="1">
      <c r="A87" s="121" t="s">
        <v>3059</v>
      </c>
      <c r="B87" s="460" t="s">
        <v>3013</v>
      </c>
      <c r="C87" s="478" t="s">
        <v>3011</v>
      </c>
      <c r="D87" s="43">
        <v>32200000</v>
      </c>
      <c r="E87" s="64"/>
    </row>
    <row r="88" spans="1:5" s="152" customFormat="1" ht="24" customHeight="1">
      <c r="A88" s="121" t="s">
        <v>3060</v>
      </c>
      <c r="B88" s="460" t="s">
        <v>3014</v>
      </c>
      <c r="C88" s="478" t="s">
        <v>687</v>
      </c>
      <c r="D88" s="43">
        <v>39935000</v>
      </c>
      <c r="E88" s="64"/>
    </row>
    <row r="89" spans="1:5" s="152" customFormat="1" ht="24" customHeight="1">
      <c r="A89" s="121" t="s">
        <v>3061</v>
      </c>
      <c r="B89" s="460" t="s">
        <v>3015</v>
      </c>
      <c r="C89" s="478" t="s">
        <v>2071</v>
      </c>
      <c r="D89" s="43">
        <v>39900000</v>
      </c>
      <c r="E89" s="64"/>
    </row>
    <row r="90" spans="1:5" s="152" customFormat="1" ht="24" customHeight="1">
      <c r="A90" s="121" t="s">
        <v>3063</v>
      </c>
      <c r="B90" s="460" t="s">
        <v>3016</v>
      </c>
      <c r="C90" s="478" t="s">
        <v>3017</v>
      </c>
      <c r="D90" s="43">
        <v>39676000</v>
      </c>
      <c r="E90" s="64"/>
    </row>
    <row r="91" spans="1:5" s="152" customFormat="1" ht="24" customHeight="1">
      <c r="A91" s="121" t="s">
        <v>3064</v>
      </c>
      <c r="B91" s="479" t="s">
        <v>3018</v>
      </c>
      <c r="C91" s="478" t="s">
        <v>3019</v>
      </c>
      <c r="D91" s="43">
        <v>39200000</v>
      </c>
      <c r="E91" s="64"/>
    </row>
    <row r="92" spans="1:4" s="152" customFormat="1" ht="24" customHeight="1">
      <c r="A92" s="121" t="s">
        <v>3062</v>
      </c>
      <c r="B92" s="460" t="s">
        <v>3020</v>
      </c>
      <c r="C92" s="478" t="s">
        <v>3021</v>
      </c>
      <c r="D92" s="53">
        <v>40000000</v>
      </c>
    </row>
    <row r="93" spans="1:5" ht="24" customHeight="1">
      <c r="A93" s="608" t="s">
        <v>1757</v>
      </c>
      <c r="B93" s="524"/>
      <c r="C93" s="525"/>
      <c r="D93" s="451">
        <f>+D4+D20+D32+D35+D44+D57+D69+D72+D78+D84+D76+D53+D29</f>
        <v>10317011000</v>
      </c>
      <c r="E93" s="510">
        <f>+E4+E20+E32+E35+E44+E53+E69+E72+E78+E84+E76+E29+E57</f>
        <v>76</v>
      </c>
    </row>
    <row r="94" spans="1:4" ht="24" customHeight="1">
      <c r="A94" s="179"/>
      <c r="D94" s="385"/>
    </row>
    <row r="95" spans="1:4" s="152" customFormat="1" ht="24" customHeight="1">
      <c r="A95" s="617" t="s">
        <v>1166</v>
      </c>
      <c r="B95" s="621"/>
      <c r="C95" s="621"/>
      <c r="D95" s="618" t="s">
        <v>1167</v>
      </c>
    </row>
    <row r="96" spans="1:4" s="152" customFormat="1" ht="24" customHeight="1">
      <c r="A96" s="329" t="s">
        <v>1168</v>
      </c>
      <c r="B96" s="330" t="s">
        <v>1169</v>
      </c>
      <c r="C96" s="331" t="s">
        <v>1170</v>
      </c>
      <c r="D96" s="619"/>
    </row>
    <row r="97" spans="1:5" ht="24" customHeight="1">
      <c r="A97" s="626" t="s">
        <v>1248</v>
      </c>
      <c r="B97" s="626"/>
      <c r="C97" s="626"/>
      <c r="D97" s="403">
        <f>SUM(D98:D118)</f>
        <v>2443189545</v>
      </c>
      <c r="E97" s="64">
        <f>+COUNT(D98:D118)</f>
        <v>21</v>
      </c>
    </row>
    <row r="98" spans="1:8" ht="24" customHeight="1">
      <c r="A98" s="52" t="s">
        <v>2775</v>
      </c>
      <c r="B98" s="64" t="s">
        <v>2776</v>
      </c>
      <c r="C98" s="336" t="s">
        <v>1094</v>
      </c>
      <c r="D98" s="386">
        <v>190000000</v>
      </c>
      <c r="E98" s="480"/>
      <c r="F98" s="482"/>
      <c r="G98" s="482"/>
      <c r="H98" s="483"/>
    </row>
    <row r="99" spans="1:8" ht="24" customHeight="1">
      <c r="A99" s="52" t="s">
        <v>2777</v>
      </c>
      <c r="B99" s="64" t="s">
        <v>2778</v>
      </c>
      <c r="C99" s="336" t="s">
        <v>2779</v>
      </c>
      <c r="D99" s="387">
        <v>27077773</v>
      </c>
      <c r="E99" s="480"/>
      <c r="F99" s="482"/>
      <c r="G99" s="482"/>
      <c r="H99" s="483"/>
    </row>
    <row r="100" spans="1:8" ht="24" customHeight="1">
      <c r="A100" s="52" t="s">
        <v>2780</v>
      </c>
      <c r="B100" s="64" t="s">
        <v>268</v>
      </c>
      <c r="C100" s="336" t="s">
        <v>2202</v>
      </c>
      <c r="D100" s="387">
        <f>11656853+5093550</f>
        <v>16750403</v>
      </c>
      <c r="E100" s="480"/>
      <c r="F100" s="482"/>
      <c r="G100" s="482"/>
      <c r="H100" s="483"/>
    </row>
    <row r="101" spans="1:8" ht="24" customHeight="1">
      <c r="A101" s="52" t="s">
        <v>2781</v>
      </c>
      <c r="B101" s="64" t="s">
        <v>2782</v>
      </c>
      <c r="C101" s="336" t="s">
        <v>2783</v>
      </c>
      <c r="D101" s="387">
        <v>124596898</v>
      </c>
      <c r="E101" s="480"/>
      <c r="F101" s="482"/>
      <c r="G101" s="482"/>
      <c r="H101" s="483"/>
    </row>
    <row r="102" spans="1:8" ht="24" customHeight="1">
      <c r="A102" s="52" t="s">
        <v>2784</v>
      </c>
      <c r="B102" s="64" t="s">
        <v>2396</v>
      </c>
      <c r="C102" s="336" t="s">
        <v>1976</v>
      </c>
      <c r="D102" s="387">
        <v>151086072</v>
      </c>
      <c r="E102" s="480"/>
      <c r="F102" s="482"/>
      <c r="G102" s="482"/>
      <c r="H102" s="484"/>
    </row>
    <row r="103" spans="1:8" ht="24" customHeight="1">
      <c r="A103" s="52" t="s">
        <v>2785</v>
      </c>
      <c r="B103" s="64" t="s">
        <v>2786</v>
      </c>
      <c r="C103" s="336" t="s">
        <v>2787</v>
      </c>
      <c r="D103" s="387">
        <f>58657841+(2000*453)</f>
        <v>59563841</v>
      </c>
      <c r="E103" s="480"/>
      <c r="F103" s="482"/>
      <c r="G103" s="482"/>
      <c r="H103" s="483"/>
    </row>
    <row r="104" spans="1:8" ht="24" customHeight="1">
      <c r="A104" s="52" t="s">
        <v>2788</v>
      </c>
      <c r="B104" s="64" t="s">
        <v>262</v>
      </c>
      <c r="C104" s="336" t="s">
        <v>2789</v>
      </c>
      <c r="D104" s="387">
        <v>36989831</v>
      </c>
      <c r="E104" s="480"/>
      <c r="F104" s="482"/>
      <c r="G104" s="482"/>
      <c r="H104" s="483"/>
    </row>
    <row r="105" spans="1:8" ht="24" customHeight="1">
      <c r="A105" s="52" t="s">
        <v>2790</v>
      </c>
      <c r="B105" s="64" t="s">
        <v>2791</v>
      </c>
      <c r="C105" s="336" t="s">
        <v>2783</v>
      </c>
      <c r="D105" s="387">
        <v>104877337</v>
      </c>
      <c r="E105" s="480"/>
      <c r="F105" s="482"/>
      <c r="G105" s="482"/>
      <c r="H105" s="483"/>
    </row>
    <row r="106" spans="1:8" ht="24" customHeight="1">
      <c r="A106" s="52" t="s">
        <v>2792</v>
      </c>
      <c r="B106" s="64" t="s">
        <v>2793</v>
      </c>
      <c r="C106" s="336" t="s">
        <v>825</v>
      </c>
      <c r="D106" s="387">
        <v>200000000</v>
      </c>
      <c r="E106" s="480"/>
      <c r="F106" s="485"/>
      <c r="G106" s="482"/>
      <c r="H106" s="483"/>
    </row>
    <row r="107" spans="1:8" ht="24" customHeight="1">
      <c r="A107" s="52" t="s">
        <v>3065</v>
      </c>
      <c r="B107" s="64" t="s">
        <v>3066</v>
      </c>
      <c r="C107" s="336" t="s">
        <v>924</v>
      </c>
      <c r="D107" s="387">
        <f>75677490+48590355</f>
        <v>124267845</v>
      </c>
      <c r="E107" s="480"/>
      <c r="F107" s="482"/>
      <c r="G107" s="482"/>
      <c r="H107" s="483"/>
    </row>
    <row r="108" spans="1:8" ht="24" customHeight="1">
      <c r="A108" s="52" t="s">
        <v>3067</v>
      </c>
      <c r="B108" s="64" t="s">
        <v>2252</v>
      </c>
      <c r="C108" s="336" t="s">
        <v>2052</v>
      </c>
      <c r="D108" s="387">
        <f>52907995+63138000</f>
        <v>116045995</v>
      </c>
      <c r="E108" s="480"/>
      <c r="F108" s="482"/>
      <c r="G108" s="482"/>
      <c r="H108" s="483"/>
    </row>
    <row r="109" spans="1:8" ht="24" customHeight="1">
      <c r="A109" s="52" t="s">
        <v>3068</v>
      </c>
      <c r="B109" s="64" t="s">
        <v>3069</v>
      </c>
      <c r="C109" s="336" t="s">
        <v>3070</v>
      </c>
      <c r="D109" s="387">
        <f>85736824+80000000</f>
        <v>165736824</v>
      </c>
      <c r="E109" s="480"/>
      <c r="F109" s="482"/>
      <c r="G109" s="482"/>
      <c r="H109" s="483"/>
    </row>
    <row r="110" spans="1:8" ht="24" customHeight="1">
      <c r="A110" s="52" t="s">
        <v>3071</v>
      </c>
      <c r="B110" s="64" t="s">
        <v>3072</v>
      </c>
      <c r="C110" s="336" t="s">
        <v>3073</v>
      </c>
      <c r="D110" s="387">
        <f>49542000+103544912</f>
        <v>153086912</v>
      </c>
      <c r="E110" s="480"/>
      <c r="F110" s="482"/>
      <c r="G110" s="482"/>
      <c r="H110" s="483"/>
    </row>
    <row r="111" spans="1:8" ht="24" customHeight="1">
      <c r="A111" s="52" t="s">
        <v>3074</v>
      </c>
      <c r="B111" s="64" t="s">
        <v>935</v>
      </c>
      <c r="C111" s="336" t="s">
        <v>668</v>
      </c>
      <c r="D111" s="388">
        <f>50726283+37690850</f>
        <v>88417133</v>
      </c>
      <c r="E111" s="518" t="s">
        <v>3252</v>
      </c>
      <c r="F111" s="482"/>
      <c r="G111" s="482"/>
      <c r="H111" s="483"/>
    </row>
    <row r="112" spans="1:8" ht="24" customHeight="1">
      <c r="A112" s="52" t="s">
        <v>3075</v>
      </c>
      <c r="B112" s="64" t="s">
        <v>3076</v>
      </c>
      <c r="C112" s="336" t="s">
        <v>3077</v>
      </c>
      <c r="D112" s="387">
        <f>57034522+80000000</f>
        <v>137034522</v>
      </c>
      <c r="E112" s="518"/>
      <c r="F112" s="485"/>
      <c r="G112" s="482"/>
      <c r="H112" s="483"/>
    </row>
    <row r="113" spans="1:8" ht="24" customHeight="1">
      <c r="A113" s="52" t="s">
        <v>3178</v>
      </c>
      <c r="B113" s="64" t="s">
        <v>754</v>
      </c>
      <c r="C113" s="336" t="s">
        <v>3180</v>
      </c>
      <c r="D113" s="388">
        <f>53300000+12708000</f>
        <v>66008000</v>
      </c>
      <c r="E113" s="518" t="s">
        <v>3252</v>
      </c>
      <c r="F113" s="482"/>
      <c r="G113" s="482"/>
      <c r="H113" s="483"/>
    </row>
    <row r="114" spans="1:8" ht="24" customHeight="1">
      <c r="A114" s="52" t="s">
        <v>3179</v>
      </c>
      <c r="B114" s="64" t="s">
        <v>1384</v>
      </c>
      <c r="C114" s="336" t="s">
        <v>2681</v>
      </c>
      <c r="D114" s="388">
        <f>69909156+34208000</f>
        <v>104117156</v>
      </c>
      <c r="E114" s="518" t="s">
        <v>3252</v>
      </c>
      <c r="F114" s="485"/>
      <c r="G114" s="486"/>
      <c r="H114" s="483"/>
    </row>
    <row r="115" spans="1:8" ht="24" customHeight="1">
      <c r="A115" s="52" t="s">
        <v>3181</v>
      </c>
      <c r="B115" s="64" t="s">
        <v>3078</v>
      </c>
      <c r="C115" s="336" t="s">
        <v>3079</v>
      </c>
      <c r="D115" s="388">
        <v>200000000</v>
      </c>
      <c r="E115" s="518" t="s">
        <v>3252</v>
      </c>
      <c r="F115" s="485"/>
      <c r="G115" s="482"/>
      <c r="H115" s="483"/>
    </row>
    <row r="116" spans="1:8" ht="24" customHeight="1">
      <c r="A116" s="52" t="s">
        <v>3172</v>
      </c>
      <c r="B116" s="64" t="s">
        <v>3175</v>
      </c>
      <c r="C116" s="336" t="s">
        <v>2783</v>
      </c>
      <c r="D116" s="387">
        <v>200000000</v>
      </c>
      <c r="E116" s="518"/>
      <c r="F116" s="485"/>
      <c r="G116" s="482"/>
      <c r="H116" s="483"/>
    </row>
    <row r="117" spans="1:8" ht="24" customHeight="1">
      <c r="A117" s="52" t="s">
        <v>3173</v>
      </c>
      <c r="B117" s="64" t="s">
        <v>2840</v>
      </c>
      <c r="C117" s="336" t="s">
        <v>2066</v>
      </c>
      <c r="D117" s="387">
        <f>72407003+37606000</f>
        <v>110013003</v>
      </c>
      <c r="E117" s="518"/>
      <c r="F117" s="487"/>
      <c r="G117" s="482"/>
      <c r="H117" s="483"/>
    </row>
    <row r="118" spans="1:8" ht="24" customHeight="1">
      <c r="A118" s="52" t="s">
        <v>3174</v>
      </c>
      <c r="B118" s="64" t="s">
        <v>3176</v>
      </c>
      <c r="C118" s="336" t="s">
        <v>3177</v>
      </c>
      <c r="D118" s="489">
        <f>60000000+7520000</f>
        <v>67520000</v>
      </c>
      <c r="E118" s="518" t="s">
        <v>3252</v>
      </c>
      <c r="F118" s="482"/>
      <c r="G118" s="482"/>
      <c r="H118" s="483"/>
    </row>
    <row r="119" spans="1:5" ht="24" customHeight="1">
      <c r="A119" s="626" t="s">
        <v>1510</v>
      </c>
      <c r="B119" s="626"/>
      <c r="C119" s="626"/>
      <c r="D119" s="488">
        <f>SUM(D120:D171)</f>
        <v>284328581</v>
      </c>
      <c r="E119" s="64">
        <f>+COUNT(D120:D171)</f>
        <v>52</v>
      </c>
    </row>
    <row r="120" spans="1:7" ht="24" customHeight="1">
      <c r="A120" s="59" t="s">
        <v>2814</v>
      </c>
      <c r="B120" s="496" t="s">
        <v>2794</v>
      </c>
      <c r="C120" s="59" t="s">
        <v>2795</v>
      </c>
      <c r="D120" s="516">
        <v>11844926</v>
      </c>
      <c r="E120" s="490"/>
      <c r="F120" s="491"/>
      <c r="G120" s="492"/>
    </row>
    <row r="121" spans="1:7" ht="24" customHeight="1">
      <c r="A121" s="52" t="s">
        <v>2814</v>
      </c>
      <c r="B121" s="64" t="s">
        <v>2796</v>
      </c>
      <c r="C121" s="52" t="s">
        <v>1992</v>
      </c>
      <c r="D121" s="512">
        <v>4054046</v>
      </c>
      <c r="E121" s="490"/>
      <c r="F121" s="629"/>
      <c r="G121" s="629"/>
    </row>
    <row r="122" spans="1:7" ht="24" customHeight="1">
      <c r="A122" s="52" t="s">
        <v>2814</v>
      </c>
      <c r="B122" s="64" t="s">
        <v>2396</v>
      </c>
      <c r="C122" s="52" t="s">
        <v>2797</v>
      </c>
      <c r="D122" s="512">
        <v>7500000</v>
      </c>
      <c r="E122" s="490"/>
      <c r="F122" s="628"/>
      <c r="G122" s="629"/>
    </row>
    <row r="123" spans="1:7" ht="24" customHeight="1">
      <c r="A123" s="52" t="s">
        <v>2814</v>
      </c>
      <c r="B123" s="64" t="s">
        <v>2796</v>
      </c>
      <c r="C123" s="52" t="s">
        <v>1992</v>
      </c>
      <c r="D123" s="512">
        <v>6139437</v>
      </c>
      <c r="E123" s="490"/>
      <c r="F123" s="490"/>
      <c r="G123" s="493"/>
    </row>
    <row r="124" spans="1:7" ht="24" customHeight="1">
      <c r="A124" s="52" t="s">
        <v>2814</v>
      </c>
      <c r="B124" s="64" t="s">
        <v>2798</v>
      </c>
      <c r="C124" s="52" t="s">
        <v>277</v>
      </c>
      <c r="D124" s="512">
        <v>5419809</v>
      </c>
      <c r="E124" s="490"/>
      <c r="F124" s="490"/>
      <c r="G124" s="493"/>
    </row>
    <row r="125" spans="1:7" ht="24" customHeight="1">
      <c r="A125" s="52" t="s">
        <v>2814</v>
      </c>
      <c r="B125" s="64" t="s">
        <v>2799</v>
      </c>
      <c r="C125" s="52" t="s">
        <v>2787</v>
      </c>
      <c r="D125" s="512">
        <v>3072420</v>
      </c>
      <c r="E125" s="490"/>
      <c r="F125" s="490"/>
      <c r="G125" s="493"/>
    </row>
    <row r="126" spans="1:7" ht="24" customHeight="1">
      <c r="A126" s="52" t="s">
        <v>2814</v>
      </c>
      <c r="B126" s="64" t="s">
        <v>2396</v>
      </c>
      <c r="C126" s="52" t="s">
        <v>2800</v>
      </c>
      <c r="D126" s="512">
        <v>5604520</v>
      </c>
      <c r="E126" s="490"/>
      <c r="F126" s="490"/>
      <c r="G126" s="493"/>
    </row>
    <row r="127" spans="1:7" ht="24" customHeight="1">
      <c r="A127" s="52" t="s">
        <v>2814</v>
      </c>
      <c r="B127" s="64" t="s">
        <v>2801</v>
      </c>
      <c r="C127" s="52" t="s">
        <v>2802</v>
      </c>
      <c r="D127" s="512">
        <v>5319617</v>
      </c>
      <c r="E127" s="490"/>
      <c r="F127" s="490"/>
      <c r="G127" s="493"/>
    </row>
    <row r="128" spans="1:7" ht="24" customHeight="1">
      <c r="A128" s="52" t="s">
        <v>2814</v>
      </c>
      <c r="B128" s="64" t="s">
        <v>2803</v>
      </c>
      <c r="C128" s="52" t="s">
        <v>2804</v>
      </c>
      <c r="D128" s="512">
        <v>5487396</v>
      </c>
      <c r="E128" s="490"/>
      <c r="F128" s="490"/>
      <c r="G128" s="493"/>
    </row>
    <row r="129" spans="1:7" ht="24" customHeight="1">
      <c r="A129" s="52" t="s">
        <v>2814</v>
      </c>
      <c r="B129" s="64" t="s">
        <v>2805</v>
      </c>
      <c r="C129" s="52" t="s">
        <v>1622</v>
      </c>
      <c r="D129" s="512">
        <v>3668842</v>
      </c>
      <c r="E129" s="490"/>
      <c r="F129" s="490"/>
      <c r="G129" s="493"/>
    </row>
    <row r="130" spans="1:7" ht="24" customHeight="1">
      <c r="A130" s="52" t="s">
        <v>2814</v>
      </c>
      <c r="B130" s="64" t="s">
        <v>2065</v>
      </c>
      <c r="C130" s="52" t="s">
        <v>2806</v>
      </c>
      <c r="D130" s="512">
        <f>6014070+838120</f>
        <v>6852190</v>
      </c>
      <c r="E130" s="490"/>
      <c r="F130" s="490"/>
      <c r="G130" s="493"/>
    </row>
    <row r="131" spans="1:7" ht="24" customHeight="1">
      <c r="A131" s="52" t="s">
        <v>2814</v>
      </c>
      <c r="B131" s="64" t="s">
        <v>2065</v>
      </c>
      <c r="C131" s="52" t="s">
        <v>2806</v>
      </c>
      <c r="D131" s="512">
        <f>4700500+653934</f>
        <v>5354434</v>
      </c>
      <c r="E131" s="490"/>
      <c r="F131" s="490"/>
      <c r="G131" s="493"/>
    </row>
    <row r="132" spans="1:7" ht="24" customHeight="1">
      <c r="A132" s="52" t="s">
        <v>2814</v>
      </c>
      <c r="B132" s="64" t="s">
        <v>2807</v>
      </c>
      <c r="C132" s="52" t="s">
        <v>2808</v>
      </c>
      <c r="D132" s="512">
        <v>4548863</v>
      </c>
      <c r="E132" s="490"/>
      <c r="F132" s="490"/>
      <c r="G132" s="493"/>
    </row>
    <row r="133" spans="1:7" ht="24" customHeight="1">
      <c r="A133" s="52" t="s">
        <v>2814</v>
      </c>
      <c r="B133" s="64" t="s">
        <v>2807</v>
      </c>
      <c r="C133" s="52" t="s">
        <v>2808</v>
      </c>
      <c r="D133" s="512">
        <v>7500000</v>
      </c>
      <c r="E133" s="490"/>
      <c r="F133" s="490"/>
      <c r="G133" s="493"/>
    </row>
    <row r="134" spans="1:7" ht="24" customHeight="1">
      <c r="A134" s="52" t="s">
        <v>2814</v>
      </c>
      <c r="B134" s="64" t="s">
        <v>2394</v>
      </c>
      <c r="C134" s="52" t="s">
        <v>2809</v>
      </c>
      <c r="D134" s="512">
        <v>3459155</v>
      </c>
      <c r="E134" s="490"/>
      <c r="F134" s="490"/>
      <c r="G134" s="493"/>
    </row>
    <row r="135" spans="1:7" ht="24" customHeight="1">
      <c r="A135" s="52" t="s">
        <v>2814</v>
      </c>
      <c r="B135" s="64" t="s">
        <v>2798</v>
      </c>
      <c r="C135" s="52" t="s">
        <v>277</v>
      </c>
      <c r="D135" s="512">
        <v>2297750</v>
      </c>
      <c r="E135" s="490"/>
      <c r="F135" s="490"/>
      <c r="G135" s="493"/>
    </row>
    <row r="136" spans="1:7" ht="24" customHeight="1">
      <c r="A136" s="52" t="s">
        <v>2814</v>
      </c>
      <c r="B136" s="64" t="s">
        <v>2810</v>
      </c>
      <c r="C136" s="52" t="s">
        <v>2811</v>
      </c>
      <c r="D136" s="512">
        <v>2799072</v>
      </c>
      <c r="E136" s="490"/>
      <c r="F136" s="490"/>
      <c r="G136" s="493"/>
    </row>
    <row r="137" spans="1:7" ht="24" customHeight="1">
      <c r="A137" s="52" t="s">
        <v>2814</v>
      </c>
      <c r="B137" s="64" t="s">
        <v>2812</v>
      </c>
      <c r="C137" s="52" t="s">
        <v>2813</v>
      </c>
      <c r="D137" s="512">
        <v>6775626</v>
      </c>
      <c r="E137" s="490"/>
      <c r="F137" s="490"/>
      <c r="G137" s="493"/>
    </row>
    <row r="138" spans="1:7" ht="24" customHeight="1">
      <c r="A138" s="52" t="s">
        <v>2814</v>
      </c>
      <c r="B138" s="64" t="s">
        <v>2796</v>
      </c>
      <c r="C138" s="52" t="s">
        <v>1992</v>
      </c>
      <c r="D138" s="512">
        <v>5076710</v>
      </c>
      <c r="E138" s="490"/>
      <c r="F138" s="490"/>
      <c r="G138" s="493"/>
    </row>
    <row r="139" spans="1:7" ht="24" customHeight="1">
      <c r="A139" s="52" t="s">
        <v>2814</v>
      </c>
      <c r="B139" s="64" t="s">
        <v>3080</v>
      </c>
      <c r="C139" s="52" t="s">
        <v>3081</v>
      </c>
      <c r="D139" s="512">
        <v>7047421</v>
      </c>
      <c r="E139" s="490"/>
      <c r="F139" s="490"/>
      <c r="G139" s="493"/>
    </row>
    <row r="140" spans="1:7" ht="24" customHeight="1">
      <c r="A140" s="52" t="s">
        <v>2814</v>
      </c>
      <c r="B140" s="64" t="s">
        <v>3082</v>
      </c>
      <c r="C140" s="52" t="s">
        <v>3083</v>
      </c>
      <c r="D140" s="512">
        <v>5759638</v>
      </c>
      <c r="E140" s="490"/>
      <c r="F140" s="490"/>
      <c r="G140" s="493"/>
    </row>
    <row r="141" spans="1:7" ht="24" customHeight="1">
      <c r="A141" s="52" t="s">
        <v>2814</v>
      </c>
      <c r="B141" s="64" t="s">
        <v>3084</v>
      </c>
      <c r="C141" s="52" t="s">
        <v>3085</v>
      </c>
      <c r="D141" s="512">
        <v>3952590</v>
      </c>
      <c r="E141" s="490"/>
      <c r="F141" s="490"/>
      <c r="G141" s="493"/>
    </row>
    <row r="142" spans="1:7" ht="24" customHeight="1">
      <c r="A142" s="52" t="s">
        <v>2814</v>
      </c>
      <c r="B142" s="64" t="s">
        <v>2810</v>
      </c>
      <c r="C142" s="52" t="s">
        <v>2811</v>
      </c>
      <c r="D142" s="512">
        <v>1963440</v>
      </c>
      <c r="E142" s="490"/>
      <c r="F142" s="490"/>
      <c r="G142" s="493"/>
    </row>
    <row r="143" spans="1:7" ht="24" customHeight="1">
      <c r="A143" s="52" t="s">
        <v>2814</v>
      </c>
      <c r="B143" s="64" t="s">
        <v>3182</v>
      </c>
      <c r="C143" s="52" t="s">
        <v>3183</v>
      </c>
      <c r="D143" s="512">
        <v>7491720</v>
      </c>
      <c r="E143" s="490"/>
      <c r="F143" s="490"/>
      <c r="G143" s="493"/>
    </row>
    <row r="144" spans="1:7" ht="24" customHeight="1">
      <c r="A144" s="52" t="s">
        <v>2814</v>
      </c>
      <c r="B144" s="64" t="s">
        <v>2065</v>
      </c>
      <c r="C144" s="52" t="s">
        <v>2806</v>
      </c>
      <c r="D144" s="512">
        <v>7500000</v>
      </c>
      <c r="E144" s="490"/>
      <c r="F144" s="490"/>
      <c r="G144" s="493"/>
    </row>
    <row r="145" spans="1:7" ht="24" customHeight="1">
      <c r="A145" s="52" t="s">
        <v>2814</v>
      </c>
      <c r="B145" s="64" t="s">
        <v>781</v>
      </c>
      <c r="C145" s="52" t="s">
        <v>1123</v>
      </c>
      <c r="D145" s="512">
        <v>5422742</v>
      </c>
      <c r="E145" s="490"/>
      <c r="F145" s="490"/>
      <c r="G145" s="493"/>
    </row>
    <row r="146" spans="1:7" ht="24" customHeight="1">
      <c r="A146" s="52" t="s">
        <v>2814</v>
      </c>
      <c r="B146" s="64" t="s">
        <v>783</v>
      </c>
      <c r="C146" s="52" t="s">
        <v>3104</v>
      </c>
      <c r="D146" s="512">
        <v>228973</v>
      </c>
      <c r="E146" s="490"/>
      <c r="F146" s="490"/>
      <c r="G146" s="493"/>
    </row>
    <row r="147" spans="1:7" ht="24" customHeight="1">
      <c r="A147" s="52" t="s">
        <v>2814</v>
      </c>
      <c r="B147" s="64" t="s">
        <v>3184</v>
      </c>
      <c r="C147" s="52" t="s">
        <v>1796</v>
      </c>
      <c r="D147" s="512">
        <v>4873109</v>
      </c>
      <c r="E147" s="490"/>
      <c r="F147" s="490"/>
      <c r="G147" s="493"/>
    </row>
    <row r="148" spans="1:7" ht="24" customHeight="1">
      <c r="A148" s="52" t="s">
        <v>2814</v>
      </c>
      <c r="B148" s="64" t="s">
        <v>2805</v>
      </c>
      <c r="C148" s="52" t="s">
        <v>1622</v>
      </c>
      <c r="D148" s="512">
        <v>5758569</v>
      </c>
      <c r="E148" s="490"/>
      <c r="F148" s="490"/>
      <c r="G148" s="493"/>
    </row>
    <row r="149" spans="1:7" ht="24" customHeight="1">
      <c r="A149" s="52" t="s">
        <v>2814</v>
      </c>
      <c r="B149" s="64" t="s">
        <v>3185</v>
      </c>
      <c r="C149" s="52" t="s">
        <v>3186</v>
      </c>
      <c r="D149" s="512">
        <v>372940</v>
      </c>
      <c r="E149" s="490"/>
      <c r="F149" s="490"/>
      <c r="G149" s="493"/>
    </row>
    <row r="150" spans="1:7" ht="24" customHeight="1">
      <c r="A150" s="52" t="s">
        <v>2814</v>
      </c>
      <c r="B150" s="64" t="s">
        <v>3187</v>
      </c>
      <c r="C150" s="52" t="s">
        <v>2162</v>
      </c>
      <c r="D150" s="512">
        <v>3542749</v>
      </c>
      <c r="E150" s="490"/>
      <c r="F150" s="490"/>
      <c r="G150" s="493"/>
    </row>
    <row r="151" spans="1:7" ht="24" customHeight="1">
      <c r="A151" s="52" t="s">
        <v>2814</v>
      </c>
      <c r="B151" s="64" t="s">
        <v>3188</v>
      </c>
      <c r="C151" s="52" t="s">
        <v>3189</v>
      </c>
      <c r="D151" s="512">
        <v>7500000</v>
      </c>
      <c r="E151" s="490"/>
      <c r="F151" s="490"/>
      <c r="G151" s="493"/>
    </row>
    <row r="152" spans="1:7" ht="24" customHeight="1">
      <c r="A152" s="52" t="s">
        <v>2814</v>
      </c>
      <c r="B152" s="64" t="s">
        <v>3190</v>
      </c>
      <c r="C152" s="52" t="s">
        <v>2800</v>
      </c>
      <c r="D152" s="512">
        <v>3626791</v>
      </c>
      <c r="E152" s="490"/>
      <c r="F152" s="490"/>
      <c r="G152" s="493"/>
    </row>
    <row r="153" spans="1:7" ht="24" customHeight="1">
      <c r="A153" s="52" t="s">
        <v>2814</v>
      </c>
      <c r="B153" s="64" t="s">
        <v>783</v>
      </c>
      <c r="C153" s="52" t="s">
        <v>3104</v>
      </c>
      <c r="D153" s="512">
        <v>3237085</v>
      </c>
      <c r="E153" s="490"/>
      <c r="F153" s="490"/>
      <c r="G153" s="493"/>
    </row>
    <row r="154" spans="1:7" ht="24" customHeight="1">
      <c r="A154" s="52" t="s">
        <v>2814</v>
      </c>
      <c r="B154" s="64" t="s">
        <v>962</v>
      </c>
      <c r="C154" s="52" t="s">
        <v>3191</v>
      </c>
      <c r="D154" s="512">
        <v>7500000</v>
      </c>
      <c r="E154" s="490"/>
      <c r="F154" s="490"/>
      <c r="G154" s="493"/>
    </row>
    <row r="155" spans="1:7" ht="24" customHeight="1">
      <c r="A155" s="52" t="s">
        <v>2814</v>
      </c>
      <c r="B155" s="64" t="s">
        <v>3192</v>
      </c>
      <c r="C155" s="52" t="s">
        <v>3193</v>
      </c>
      <c r="D155" s="512">
        <v>1262200</v>
      </c>
      <c r="E155" s="490"/>
      <c r="F155" s="490"/>
      <c r="G155" s="493"/>
    </row>
    <row r="156" spans="1:7" ht="24" customHeight="1">
      <c r="A156" s="52" t="s">
        <v>2814</v>
      </c>
      <c r="B156" s="64" t="s">
        <v>3188</v>
      </c>
      <c r="C156" s="52" t="s">
        <v>3189</v>
      </c>
      <c r="D156" s="512">
        <v>6228000</v>
      </c>
      <c r="E156" s="490"/>
      <c r="F156" s="490"/>
      <c r="G156" s="493"/>
    </row>
    <row r="157" spans="1:7" ht="24" customHeight="1">
      <c r="A157" s="52" t="s">
        <v>2814</v>
      </c>
      <c r="B157" s="64" t="s">
        <v>1384</v>
      </c>
      <c r="C157" s="52" t="s">
        <v>2681</v>
      </c>
      <c r="D157" s="512">
        <v>15000000</v>
      </c>
      <c r="E157" s="490"/>
      <c r="F157" s="490"/>
      <c r="G157" s="493"/>
    </row>
    <row r="158" spans="1:7" ht="24" customHeight="1">
      <c r="A158" s="52" t="s">
        <v>2814</v>
      </c>
      <c r="B158" s="64" t="s">
        <v>1203</v>
      </c>
      <c r="C158" s="52" t="s">
        <v>2381</v>
      </c>
      <c r="D158" s="512">
        <v>7212210</v>
      </c>
      <c r="E158" s="490"/>
      <c r="F158" s="490"/>
      <c r="G158" s="493"/>
    </row>
    <row r="159" spans="1:7" ht="24" customHeight="1">
      <c r="A159" s="52" t="s">
        <v>2814</v>
      </c>
      <c r="B159" s="64" t="s">
        <v>2451</v>
      </c>
      <c r="C159" s="52" t="s">
        <v>2452</v>
      </c>
      <c r="D159" s="512">
        <v>3791950</v>
      </c>
      <c r="E159" s="490"/>
      <c r="F159" s="490"/>
      <c r="G159" s="493"/>
    </row>
    <row r="160" spans="1:7" ht="24" customHeight="1">
      <c r="A160" s="52" t="s">
        <v>2814</v>
      </c>
      <c r="B160" s="64" t="s">
        <v>935</v>
      </c>
      <c r="C160" s="52" t="s">
        <v>831</v>
      </c>
      <c r="D160" s="512">
        <v>15000000</v>
      </c>
      <c r="E160" s="490"/>
      <c r="F160" s="490"/>
      <c r="G160" s="493"/>
    </row>
    <row r="161" spans="1:7" ht="24" customHeight="1">
      <c r="A161" s="52" t="s">
        <v>2814</v>
      </c>
      <c r="B161" s="64" t="s">
        <v>480</v>
      </c>
      <c r="C161" s="52" t="s">
        <v>3194</v>
      </c>
      <c r="D161" s="512">
        <v>1157580</v>
      </c>
      <c r="E161" s="490"/>
      <c r="F161" s="490"/>
      <c r="G161" s="493"/>
    </row>
    <row r="162" spans="1:7" ht="24" customHeight="1">
      <c r="A162" s="52" t="s">
        <v>2814</v>
      </c>
      <c r="B162" s="64" t="s">
        <v>2252</v>
      </c>
      <c r="C162" s="52" t="s">
        <v>3195</v>
      </c>
      <c r="D162" s="512">
        <v>4816168</v>
      </c>
      <c r="G162" s="493"/>
    </row>
    <row r="163" spans="1:7" ht="24" customHeight="1">
      <c r="A163" s="52" t="s">
        <v>2814</v>
      </c>
      <c r="B163" s="64" t="s">
        <v>935</v>
      </c>
      <c r="C163" s="52" t="s">
        <v>668</v>
      </c>
      <c r="D163" s="512">
        <v>15000000</v>
      </c>
      <c r="G163" s="493"/>
    </row>
    <row r="164" spans="1:7" ht="24" customHeight="1">
      <c r="A164" s="52" t="s">
        <v>2814</v>
      </c>
      <c r="B164" s="64" t="s">
        <v>2861</v>
      </c>
      <c r="C164" s="52" t="s">
        <v>1044</v>
      </c>
      <c r="D164" s="512">
        <v>3389624</v>
      </c>
      <c r="E164" s="65"/>
      <c r="F164" s="65"/>
      <c r="G164" s="493"/>
    </row>
    <row r="165" spans="1:7" ht="24" customHeight="1">
      <c r="A165" s="52" t="s">
        <v>2814</v>
      </c>
      <c r="B165" s="64" t="s">
        <v>3242</v>
      </c>
      <c r="C165" s="52" t="s">
        <v>1931</v>
      </c>
      <c r="D165" s="512">
        <v>2866871</v>
      </c>
      <c r="E165" s="494"/>
      <c r="F165" s="495"/>
      <c r="G165" s="493"/>
    </row>
    <row r="166" spans="1:7" ht="24" customHeight="1">
      <c r="A166" s="52" t="s">
        <v>2814</v>
      </c>
      <c r="B166" s="64" t="s">
        <v>3243</v>
      </c>
      <c r="C166" s="52" t="s">
        <v>1109</v>
      </c>
      <c r="D166" s="512">
        <v>3735399</v>
      </c>
      <c r="E166" s="494"/>
      <c r="F166" s="495"/>
      <c r="G166" s="493"/>
    </row>
    <row r="167" spans="1:7" ht="24" customHeight="1">
      <c r="A167" s="52" t="s">
        <v>2814</v>
      </c>
      <c r="B167" s="64" t="s">
        <v>3244</v>
      </c>
      <c r="C167" s="52" t="s">
        <v>1109</v>
      </c>
      <c r="D167" s="512">
        <v>3267990</v>
      </c>
      <c r="E167" s="494"/>
      <c r="F167" s="495"/>
      <c r="G167" s="493"/>
    </row>
    <row r="168" spans="1:7" ht="24" customHeight="1">
      <c r="A168" s="52" t="s">
        <v>2814</v>
      </c>
      <c r="B168" s="64" t="s">
        <v>2807</v>
      </c>
      <c r="C168" s="52" t="s">
        <v>2789</v>
      </c>
      <c r="D168" s="512">
        <v>4725586</v>
      </c>
      <c r="E168" s="494"/>
      <c r="F168" s="495"/>
      <c r="G168" s="493"/>
    </row>
    <row r="169" spans="1:7" ht="24" customHeight="1">
      <c r="A169" s="52" t="s">
        <v>2814</v>
      </c>
      <c r="B169" s="64" t="s">
        <v>1936</v>
      </c>
      <c r="C169" s="52" t="s">
        <v>1937</v>
      </c>
      <c r="D169" s="512">
        <v>6398798</v>
      </c>
      <c r="E169" s="65"/>
      <c r="F169" s="65"/>
      <c r="G169" s="493"/>
    </row>
    <row r="170" spans="1:11" ht="24" customHeight="1">
      <c r="A170" s="52" t="s">
        <v>2814</v>
      </c>
      <c r="B170" s="64" t="s">
        <v>3080</v>
      </c>
      <c r="C170" s="52" t="s">
        <v>3081</v>
      </c>
      <c r="D170" s="387">
        <v>7365755</v>
      </c>
      <c r="E170" s="514"/>
      <c r="F170" s="513"/>
      <c r="G170" s="493"/>
      <c r="H170" s="65"/>
      <c r="I170" s="65"/>
      <c r="J170" s="65"/>
      <c r="K170" s="515"/>
    </row>
    <row r="171" spans="1:11" ht="24" customHeight="1">
      <c r="A171" s="52" t="s">
        <v>2814</v>
      </c>
      <c r="B171" s="133" t="s">
        <v>3245</v>
      </c>
      <c r="C171" s="390" t="s">
        <v>3196</v>
      </c>
      <c r="D171" s="393">
        <v>4557870</v>
      </c>
      <c r="E171" s="514"/>
      <c r="F171" s="65"/>
      <c r="G171" s="493"/>
      <c r="H171" s="65"/>
      <c r="I171" s="65"/>
      <c r="J171" s="65"/>
      <c r="K171" s="515"/>
    </row>
    <row r="172" spans="1:5" ht="24" customHeight="1">
      <c r="A172" s="626" t="s">
        <v>2679</v>
      </c>
      <c r="B172" s="626"/>
      <c r="C172" s="626"/>
      <c r="D172" s="403">
        <f>SUM(D173)</f>
        <v>40000000</v>
      </c>
      <c r="E172" s="64">
        <f>+COUNT(D173:D173)</f>
        <v>1</v>
      </c>
    </row>
    <row r="173" spans="1:4" ht="24" customHeight="1">
      <c r="A173" s="52" t="s">
        <v>3199</v>
      </c>
      <c r="B173" s="390" t="s">
        <v>3197</v>
      </c>
      <c r="C173" s="390" t="s">
        <v>3198</v>
      </c>
      <c r="D173" s="387">
        <v>40000000</v>
      </c>
    </row>
    <row r="174" spans="1:5" ht="24" customHeight="1">
      <c r="A174" s="626" t="s">
        <v>1267</v>
      </c>
      <c r="B174" s="626"/>
      <c r="C174" s="626"/>
      <c r="D174" s="403">
        <f>SUM(D175:D220)</f>
        <v>182551036</v>
      </c>
      <c r="E174" s="64">
        <f>+COUNT(D175:D220)</f>
        <v>46</v>
      </c>
    </row>
    <row r="175" spans="1:7" ht="24" customHeight="1">
      <c r="A175" s="52" t="s">
        <v>2814</v>
      </c>
      <c r="B175" s="64" t="s">
        <v>1993</v>
      </c>
      <c r="C175" s="52" t="s">
        <v>2815</v>
      </c>
      <c r="D175" s="516">
        <v>5000000</v>
      </c>
      <c r="E175" s="498"/>
      <c r="F175" s="629"/>
      <c r="G175" s="629"/>
    </row>
    <row r="176" spans="1:7" ht="24" customHeight="1">
      <c r="A176" s="52" t="s">
        <v>2814</v>
      </c>
      <c r="B176" s="64" t="s">
        <v>2694</v>
      </c>
      <c r="C176" s="52" t="s">
        <v>2797</v>
      </c>
      <c r="D176" s="512">
        <f>3840000+534600</f>
        <v>4374600</v>
      </c>
      <c r="E176" s="498"/>
      <c r="F176" s="630"/>
      <c r="G176" s="627"/>
    </row>
    <row r="177" spans="1:7" ht="24" customHeight="1">
      <c r="A177" s="52" t="s">
        <v>2814</v>
      </c>
      <c r="B177" s="64" t="s">
        <v>2816</v>
      </c>
      <c r="C177" s="52" t="s">
        <v>1124</v>
      </c>
      <c r="D177" s="512">
        <v>5000000</v>
      </c>
      <c r="E177" s="498"/>
      <c r="F177" s="499"/>
      <c r="G177" s="500"/>
    </row>
    <row r="178" spans="1:7" ht="24" customHeight="1">
      <c r="A178" s="52" t="s">
        <v>2814</v>
      </c>
      <c r="B178" s="64" t="s">
        <v>2817</v>
      </c>
      <c r="C178" s="52" t="s">
        <v>2818</v>
      </c>
      <c r="D178" s="512">
        <v>5000000</v>
      </c>
      <c r="E178" s="498"/>
      <c r="F178" s="499"/>
      <c r="G178" s="500"/>
    </row>
    <row r="179" spans="1:7" ht="24" customHeight="1">
      <c r="A179" s="52" t="s">
        <v>2814</v>
      </c>
      <c r="B179" s="64" t="s">
        <v>2819</v>
      </c>
      <c r="C179" s="52" t="s">
        <v>1992</v>
      </c>
      <c r="D179" s="512">
        <v>5000000</v>
      </c>
      <c r="E179" s="498"/>
      <c r="F179" s="499"/>
      <c r="G179" s="500"/>
    </row>
    <row r="180" spans="1:7" ht="24" customHeight="1">
      <c r="A180" s="52" t="s">
        <v>2814</v>
      </c>
      <c r="B180" s="64" t="s">
        <v>2820</v>
      </c>
      <c r="C180" s="52" t="s">
        <v>2821</v>
      </c>
      <c r="D180" s="512">
        <v>4954732</v>
      </c>
      <c r="E180" s="498"/>
      <c r="F180" s="499"/>
      <c r="G180" s="500"/>
    </row>
    <row r="181" spans="1:7" ht="24" customHeight="1">
      <c r="A181" s="52" t="s">
        <v>2814</v>
      </c>
      <c r="B181" s="64" t="s">
        <v>2822</v>
      </c>
      <c r="C181" s="52" t="s">
        <v>2823</v>
      </c>
      <c r="D181" s="512">
        <v>785224</v>
      </c>
      <c r="E181" s="498"/>
      <c r="F181" s="499"/>
      <c r="G181" s="500"/>
    </row>
    <row r="182" spans="1:7" ht="24" customHeight="1">
      <c r="A182" s="52" t="s">
        <v>2814</v>
      </c>
      <c r="B182" s="64" t="s">
        <v>2824</v>
      </c>
      <c r="C182" s="52" t="s">
        <v>2825</v>
      </c>
      <c r="D182" s="512">
        <v>4996670</v>
      </c>
      <c r="E182" s="498"/>
      <c r="F182" s="499"/>
      <c r="G182" s="500"/>
    </row>
    <row r="183" spans="1:7" ht="24" customHeight="1">
      <c r="A183" s="52" t="s">
        <v>2814</v>
      </c>
      <c r="B183" s="64" t="s">
        <v>2694</v>
      </c>
      <c r="C183" s="52" t="s">
        <v>2797</v>
      </c>
      <c r="D183" s="512">
        <v>309600</v>
      </c>
      <c r="E183" s="498"/>
      <c r="F183" s="499"/>
      <c r="G183" s="500"/>
    </row>
    <row r="184" spans="1:7" ht="24" customHeight="1">
      <c r="A184" s="52" t="s">
        <v>2814</v>
      </c>
      <c r="B184" s="64" t="s">
        <v>2819</v>
      </c>
      <c r="C184" s="52" t="s">
        <v>1992</v>
      </c>
      <c r="D184" s="512">
        <v>2681490</v>
      </c>
      <c r="E184" s="498"/>
      <c r="F184" s="499"/>
      <c r="G184" s="500"/>
    </row>
    <row r="185" spans="1:7" ht="24" customHeight="1">
      <c r="A185" s="52" t="s">
        <v>2814</v>
      </c>
      <c r="B185" s="64" t="s">
        <v>2826</v>
      </c>
      <c r="C185" s="52" t="s">
        <v>2827</v>
      </c>
      <c r="D185" s="512">
        <v>4540491</v>
      </c>
      <c r="E185" s="498"/>
      <c r="F185" s="499"/>
      <c r="G185" s="500"/>
    </row>
    <row r="186" spans="1:7" ht="24" customHeight="1">
      <c r="A186" s="52" t="s">
        <v>2814</v>
      </c>
      <c r="B186" s="64" t="s">
        <v>2828</v>
      </c>
      <c r="C186" s="52" t="s">
        <v>2829</v>
      </c>
      <c r="D186" s="512">
        <v>4818720</v>
      </c>
      <c r="E186" s="498"/>
      <c r="F186" s="499"/>
      <c r="G186" s="500"/>
    </row>
    <row r="187" spans="1:7" ht="24" customHeight="1">
      <c r="A187" s="52" t="s">
        <v>2814</v>
      </c>
      <c r="B187" s="64" t="s">
        <v>2830</v>
      </c>
      <c r="C187" s="52" t="s">
        <v>2831</v>
      </c>
      <c r="D187" s="512">
        <v>2633060</v>
      </c>
      <c r="E187" s="498"/>
      <c r="F187" s="499"/>
      <c r="G187" s="500"/>
    </row>
    <row r="188" spans="1:7" ht="24" customHeight="1">
      <c r="A188" s="52" t="s">
        <v>2814</v>
      </c>
      <c r="B188" s="64" t="s">
        <v>2828</v>
      </c>
      <c r="C188" s="52" t="s">
        <v>2829</v>
      </c>
      <c r="D188" s="512">
        <v>1988330</v>
      </c>
      <c r="E188" s="498"/>
      <c r="F188" s="499"/>
      <c r="G188" s="500"/>
    </row>
    <row r="189" spans="1:7" ht="24" customHeight="1">
      <c r="A189" s="52" t="s">
        <v>2814</v>
      </c>
      <c r="B189" s="64" t="s">
        <v>2832</v>
      </c>
      <c r="C189" s="52" t="s">
        <v>960</v>
      </c>
      <c r="D189" s="512">
        <v>2849746</v>
      </c>
      <c r="E189" s="498"/>
      <c r="F189" s="499"/>
      <c r="G189" s="500"/>
    </row>
    <row r="190" spans="1:7" ht="24" customHeight="1">
      <c r="A190" s="52" t="s">
        <v>2814</v>
      </c>
      <c r="B190" s="64" t="s">
        <v>2833</v>
      </c>
      <c r="C190" s="52" t="s">
        <v>2295</v>
      </c>
      <c r="D190" s="512">
        <v>4818560</v>
      </c>
      <c r="E190" s="498"/>
      <c r="F190" s="499"/>
      <c r="G190" s="500"/>
    </row>
    <row r="191" spans="1:7" ht="24" customHeight="1">
      <c r="A191" s="52" t="s">
        <v>2814</v>
      </c>
      <c r="B191" s="64" t="s">
        <v>2834</v>
      </c>
      <c r="C191" s="52" t="s">
        <v>2835</v>
      </c>
      <c r="D191" s="512">
        <v>3028403</v>
      </c>
      <c r="E191" s="498"/>
      <c r="F191" s="499"/>
      <c r="G191" s="500"/>
    </row>
    <row r="192" spans="1:7" ht="24" customHeight="1">
      <c r="A192" s="52" t="s">
        <v>2814</v>
      </c>
      <c r="B192" s="64" t="s">
        <v>2836</v>
      </c>
      <c r="C192" s="52" t="s">
        <v>2808</v>
      </c>
      <c r="D192" s="512">
        <v>2397320</v>
      </c>
      <c r="E192" s="498"/>
      <c r="F192" s="499"/>
      <c r="G192" s="500"/>
    </row>
    <row r="193" spans="1:7" ht="24" customHeight="1">
      <c r="A193" s="52" t="s">
        <v>2814</v>
      </c>
      <c r="B193" s="64" t="s">
        <v>2695</v>
      </c>
      <c r="C193" s="52" t="s">
        <v>2098</v>
      </c>
      <c r="D193" s="512">
        <v>4939633</v>
      </c>
      <c r="E193" s="498"/>
      <c r="F193" s="499"/>
      <c r="G193" s="500"/>
    </row>
    <row r="194" spans="1:7" ht="24" customHeight="1">
      <c r="A194" s="52" t="s">
        <v>2814</v>
      </c>
      <c r="B194" s="64" t="s">
        <v>2837</v>
      </c>
      <c r="C194" s="52" t="s">
        <v>2838</v>
      </c>
      <c r="D194" s="512">
        <v>5000000</v>
      </c>
      <c r="E194" s="498"/>
      <c r="F194" s="499"/>
      <c r="G194" s="500"/>
    </row>
    <row r="195" spans="1:7" ht="24" customHeight="1">
      <c r="A195" s="52" t="s">
        <v>2814</v>
      </c>
      <c r="B195" s="64" t="s">
        <v>2695</v>
      </c>
      <c r="C195" s="52" t="s">
        <v>2098</v>
      </c>
      <c r="D195" s="512">
        <v>3267840</v>
      </c>
      <c r="E195" s="498"/>
      <c r="F195" s="498"/>
      <c r="G195" s="500"/>
    </row>
    <row r="196" spans="1:7" ht="24" customHeight="1">
      <c r="A196" s="52" t="s">
        <v>2814</v>
      </c>
      <c r="B196" s="64" t="s">
        <v>3086</v>
      </c>
      <c r="C196" s="52" t="s">
        <v>3087</v>
      </c>
      <c r="D196" s="512">
        <v>2543019</v>
      </c>
      <c r="E196" s="498"/>
      <c r="F196" s="498"/>
      <c r="G196" s="500"/>
    </row>
    <row r="197" spans="1:7" ht="24" customHeight="1">
      <c r="A197" s="52" t="s">
        <v>2814</v>
      </c>
      <c r="B197" s="64" t="s">
        <v>281</v>
      </c>
      <c r="C197" s="52" t="s">
        <v>3088</v>
      </c>
      <c r="D197" s="512">
        <v>3585090</v>
      </c>
      <c r="E197" s="498"/>
      <c r="F197" s="498"/>
      <c r="G197" s="500"/>
    </row>
    <row r="198" spans="1:7" ht="24" customHeight="1">
      <c r="A198" s="52" t="s">
        <v>2814</v>
      </c>
      <c r="B198" s="64" t="s">
        <v>3089</v>
      </c>
      <c r="C198" s="52" t="s">
        <v>3090</v>
      </c>
      <c r="D198" s="512">
        <v>3595610</v>
      </c>
      <c r="E198" s="498"/>
      <c r="F198" s="498"/>
      <c r="G198" s="500"/>
    </row>
    <row r="199" spans="1:7" ht="24" customHeight="1">
      <c r="A199" s="52" t="s">
        <v>2814</v>
      </c>
      <c r="B199" s="64" t="s">
        <v>3091</v>
      </c>
      <c r="C199" s="52" t="s">
        <v>2853</v>
      </c>
      <c r="D199" s="512">
        <v>5000000</v>
      </c>
      <c r="E199" s="498"/>
      <c r="F199" s="498"/>
      <c r="G199" s="500"/>
    </row>
    <row r="200" spans="1:7" ht="24" customHeight="1">
      <c r="A200" s="52" t="s">
        <v>2814</v>
      </c>
      <c r="B200" s="64" t="s">
        <v>3092</v>
      </c>
      <c r="C200" s="52" t="s">
        <v>1996</v>
      </c>
      <c r="D200" s="512">
        <v>4654552</v>
      </c>
      <c r="E200" s="501"/>
      <c r="F200" s="501"/>
      <c r="G200" s="502"/>
    </row>
    <row r="201" spans="1:7" ht="24" customHeight="1">
      <c r="A201" s="52" t="s">
        <v>2814</v>
      </c>
      <c r="B201" s="64" t="s">
        <v>3093</v>
      </c>
      <c r="C201" s="52" t="s">
        <v>277</v>
      </c>
      <c r="D201" s="512">
        <v>4393014</v>
      </c>
      <c r="E201" s="498"/>
      <c r="F201" s="498"/>
      <c r="G201" s="500"/>
    </row>
    <row r="202" spans="1:7" ht="24" customHeight="1">
      <c r="A202" s="52" t="s">
        <v>2814</v>
      </c>
      <c r="B202" s="64" t="s">
        <v>2386</v>
      </c>
      <c r="C202" s="52" t="s">
        <v>2952</v>
      </c>
      <c r="D202" s="512">
        <v>4648712</v>
      </c>
      <c r="E202" s="498"/>
      <c r="F202" s="498"/>
      <c r="G202" s="500"/>
    </row>
    <row r="203" spans="1:7" ht="24" customHeight="1">
      <c r="A203" s="52" t="s">
        <v>2814</v>
      </c>
      <c r="B203" s="64" t="s">
        <v>3200</v>
      </c>
      <c r="C203" s="52" t="s">
        <v>2381</v>
      </c>
      <c r="D203" s="512">
        <v>5000000</v>
      </c>
      <c r="E203" s="498"/>
      <c r="F203" s="498"/>
      <c r="G203" s="500"/>
    </row>
    <row r="204" spans="1:7" ht="24" customHeight="1">
      <c r="A204" s="52" t="s">
        <v>2814</v>
      </c>
      <c r="B204" s="64" t="s">
        <v>2632</v>
      </c>
      <c r="C204" s="52" t="s">
        <v>2279</v>
      </c>
      <c r="D204" s="512">
        <v>4035620</v>
      </c>
      <c r="E204" s="498"/>
      <c r="F204" s="498"/>
      <c r="G204" s="500"/>
    </row>
    <row r="205" spans="1:7" ht="24" customHeight="1">
      <c r="A205" s="52" t="s">
        <v>2814</v>
      </c>
      <c r="B205" s="64" t="s">
        <v>3201</v>
      </c>
      <c r="C205" s="52" t="s">
        <v>2668</v>
      </c>
      <c r="D205" s="512">
        <v>3596231</v>
      </c>
      <c r="E205" s="498"/>
      <c r="F205" s="498"/>
      <c r="G205" s="500"/>
    </row>
    <row r="206" spans="1:7" ht="24" customHeight="1">
      <c r="A206" s="52" t="s">
        <v>2814</v>
      </c>
      <c r="B206" s="64" t="s">
        <v>3202</v>
      </c>
      <c r="C206" s="52" t="s">
        <v>2326</v>
      </c>
      <c r="D206" s="512">
        <v>3101700</v>
      </c>
      <c r="E206" s="498"/>
      <c r="F206" s="498"/>
      <c r="G206" s="500"/>
    </row>
    <row r="207" spans="1:7" ht="24" customHeight="1">
      <c r="A207" s="52" t="s">
        <v>2814</v>
      </c>
      <c r="B207" s="64" t="s">
        <v>2115</v>
      </c>
      <c r="C207" s="52" t="s">
        <v>2971</v>
      </c>
      <c r="D207" s="512">
        <v>3341870</v>
      </c>
      <c r="E207" s="498"/>
      <c r="F207" s="498"/>
      <c r="G207" s="500"/>
    </row>
    <row r="208" spans="1:7" ht="24" customHeight="1">
      <c r="A208" s="52" t="s">
        <v>2814</v>
      </c>
      <c r="B208" s="64" t="s">
        <v>3203</v>
      </c>
      <c r="C208" s="52" t="s">
        <v>3207</v>
      </c>
      <c r="D208" s="512">
        <v>4483101</v>
      </c>
      <c r="E208" s="498"/>
      <c r="F208" s="498"/>
      <c r="G208" s="500"/>
    </row>
    <row r="209" spans="1:7" ht="24" customHeight="1">
      <c r="A209" s="52" t="s">
        <v>2814</v>
      </c>
      <c r="B209" s="64" t="s">
        <v>3204</v>
      </c>
      <c r="C209" s="52" t="s">
        <v>2818</v>
      </c>
      <c r="D209" s="512">
        <v>5000000</v>
      </c>
      <c r="E209" s="498"/>
      <c r="F209" s="498"/>
      <c r="G209" s="500"/>
    </row>
    <row r="210" spans="1:7" ht="24" customHeight="1">
      <c r="A210" s="52" t="s">
        <v>2814</v>
      </c>
      <c r="B210" s="64" t="s">
        <v>3205</v>
      </c>
      <c r="C210" s="52" t="s">
        <v>3087</v>
      </c>
      <c r="D210" s="512">
        <v>4959078</v>
      </c>
      <c r="E210" s="498"/>
      <c r="F210" s="498"/>
      <c r="G210" s="500"/>
    </row>
    <row r="211" spans="1:7" ht="24" customHeight="1">
      <c r="A211" s="52" t="s">
        <v>2814</v>
      </c>
      <c r="B211" s="64" t="s">
        <v>2914</v>
      </c>
      <c r="C211" s="52" t="s">
        <v>2915</v>
      </c>
      <c r="D211" s="512">
        <v>4996348</v>
      </c>
      <c r="E211" s="498"/>
      <c r="F211" s="498"/>
      <c r="G211" s="500"/>
    </row>
    <row r="212" spans="1:7" ht="24" customHeight="1">
      <c r="A212" s="52" t="s">
        <v>2814</v>
      </c>
      <c r="B212" s="64" t="s">
        <v>2695</v>
      </c>
      <c r="C212" s="52" t="s">
        <v>2098</v>
      </c>
      <c r="D212" s="512">
        <v>4946747</v>
      </c>
      <c r="E212" s="498"/>
      <c r="F212" s="498"/>
      <c r="G212" s="500"/>
    </row>
    <row r="213" spans="1:7" ht="24" customHeight="1">
      <c r="A213" s="52" t="s">
        <v>2814</v>
      </c>
      <c r="B213" s="64" t="s">
        <v>3206</v>
      </c>
      <c r="C213" s="52" t="s">
        <v>3208</v>
      </c>
      <c r="D213" s="512">
        <v>5000000</v>
      </c>
      <c r="E213" s="498"/>
      <c r="F213" s="498"/>
      <c r="G213" s="500"/>
    </row>
    <row r="214" spans="1:7" ht="24" customHeight="1">
      <c r="A214" s="52" t="s">
        <v>2814</v>
      </c>
      <c r="B214" s="64" t="s">
        <v>2440</v>
      </c>
      <c r="C214" s="52" t="s">
        <v>277</v>
      </c>
      <c r="D214" s="512">
        <v>3526736</v>
      </c>
      <c r="E214" s="498"/>
      <c r="F214" s="498"/>
      <c r="G214" s="500"/>
    </row>
    <row r="215" spans="1:7" ht="24" customHeight="1">
      <c r="A215" s="52" t="s">
        <v>2814</v>
      </c>
      <c r="B215" s="64" t="s">
        <v>3246</v>
      </c>
      <c r="C215" s="52" t="s">
        <v>960</v>
      </c>
      <c r="D215" s="512">
        <v>4613507</v>
      </c>
      <c r="E215" s="498"/>
      <c r="F215" s="498"/>
      <c r="G215" s="500"/>
    </row>
    <row r="216" spans="1:7" ht="24" customHeight="1">
      <c r="A216" s="52" t="s">
        <v>2814</v>
      </c>
      <c r="B216" s="64" t="s">
        <v>3247</v>
      </c>
      <c r="C216" s="52" t="s">
        <v>3209</v>
      </c>
      <c r="D216" s="512">
        <v>2222939</v>
      </c>
      <c r="E216" s="498"/>
      <c r="F216" s="498"/>
      <c r="G216" s="500"/>
    </row>
    <row r="217" spans="1:7" ht="24" customHeight="1">
      <c r="A217" s="52" t="s">
        <v>2814</v>
      </c>
      <c r="B217" s="64" t="s">
        <v>3248</v>
      </c>
      <c r="C217" s="52" t="s">
        <v>3210</v>
      </c>
      <c r="D217" s="512">
        <v>3695460</v>
      </c>
      <c r="E217" s="498"/>
      <c r="F217" s="498"/>
      <c r="G217" s="500"/>
    </row>
    <row r="218" spans="1:7" ht="24" customHeight="1">
      <c r="A218" s="52" t="s">
        <v>2814</v>
      </c>
      <c r="B218" s="64" t="s">
        <v>2115</v>
      </c>
      <c r="C218" s="52" t="s">
        <v>3208</v>
      </c>
      <c r="D218" s="512">
        <v>4864452</v>
      </c>
      <c r="E218" s="498"/>
      <c r="F218" s="498"/>
      <c r="G218" s="500"/>
    </row>
    <row r="219" spans="1:7" ht="24" customHeight="1">
      <c r="A219" s="52" t="s">
        <v>2814</v>
      </c>
      <c r="B219" s="64" t="s">
        <v>3249</v>
      </c>
      <c r="C219" s="52" t="s">
        <v>2995</v>
      </c>
      <c r="D219" s="512">
        <v>4805171</v>
      </c>
      <c r="E219" s="498"/>
      <c r="F219" s="498"/>
      <c r="G219" s="500"/>
    </row>
    <row r="220" spans="1:8" ht="24" customHeight="1">
      <c r="A220" s="52" t="s">
        <v>2814</v>
      </c>
      <c r="B220" s="64" t="s">
        <v>3250</v>
      </c>
      <c r="C220" s="52" t="s">
        <v>3211</v>
      </c>
      <c r="D220" s="387">
        <v>3557660</v>
      </c>
      <c r="E220" s="514"/>
      <c r="F220" s="498"/>
      <c r="G220" s="500"/>
      <c r="H220" s="515"/>
    </row>
    <row r="221" spans="1:7" ht="24" customHeight="1">
      <c r="A221" s="626" t="s">
        <v>414</v>
      </c>
      <c r="B221" s="626"/>
      <c r="C221" s="626"/>
      <c r="D221" s="403">
        <f>SUM(D222:D258)</f>
        <v>119011885</v>
      </c>
      <c r="E221" s="64">
        <f>+COUNT(D222:D258)</f>
        <v>37</v>
      </c>
      <c r="F221" s="497"/>
      <c r="G221" s="497"/>
    </row>
    <row r="222" spans="1:7" ht="24" customHeight="1">
      <c r="A222" s="59" t="s">
        <v>2814</v>
      </c>
      <c r="B222" s="496" t="s">
        <v>1910</v>
      </c>
      <c r="C222" s="59" t="s">
        <v>2839</v>
      </c>
      <c r="D222" s="516">
        <v>2329896</v>
      </c>
      <c r="E222" s="490"/>
      <c r="F222" s="503"/>
      <c r="G222" s="493"/>
    </row>
    <row r="223" spans="1:7" ht="24" customHeight="1">
      <c r="A223" s="52" t="s">
        <v>2814</v>
      </c>
      <c r="B223" s="64" t="s">
        <v>950</v>
      </c>
      <c r="C223" s="52" t="s">
        <v>1992</v>
      </c>
      <c r="D223" s="512">
        <v>4000000</v>
      </c>
      <c r="E223" s="490"/>
      <c r="F223" s="627"/>
      <c r="G223" s="627"/>
    </row>
    <row r="224" spans="1:7" ht="24" customHeight="1">
      <c r="A224" s="52" t="s">
        <v>2814</v>
      </c>
      <c r="B224" s="64" t="s">
        <v>2394</v>
      </c>
      <c r="C224" s="52" t="s">
        <v>2395</v>
      </c>
      <c r="D224" s="512">
        <v>3903421</v>
      </c>
      <c r="E224" s="490"/>
      <c r="F224" s="503"/>
      <c r="G224" s="493"/>
    </row>
    <row r="225" spans="1:7" ht="24" customHeight="1">
      <c r="A225" s="52" t="s">
        <v>2814</v>
      </c>
      <c r="B225" s="64" t="s">
        <v>2840</v>
      </c>
      <c r="C225" s="52" t="s">
        <v>2066</v>
      </c>
      <c r="D225" s="512">
        <f>2221853+718035</f>
        <v>2939888</v>
      </c>
      <c r="E225" s="490"/>
      <c r="F225" s="505"/>
      <c r="G225" s="493"/>
    </row>
    <row r="226" spans="1:7" ht="24" customHeight="1">
      <c r="A226" s="52" t="s">
        <v>2814</v>
      </c>
      <c r="B226" s="64" t="s">
        <v>2204</v>
      </c>
      <c r="C226" s="52" t="s">
        <v>2841</v>
      </c>
      <c r="D226" s="512">
        <v>3911165</v>
      </c>
      <c r="E226" s="490"/>
      <c r="F226" s="627"/>
      <c r="G226" s="627"/>
    </row>
    <row r="227" spans="1:7" ht="24" customHeight="1">
      <c r="A227" s="52" t="s">
        <v>2814</v>
      </c>
      <c r="B227" s="64" t="s">
        <v>2394</v>
      </c>
      <c r="C227" s="52" t="s">
        <v>2395</v>
      </c>
      <c r="D227" s="512">
        <v>2912420</v>
      </c>
      <c r="E227" s="490"/>
      <c r="F227" s="628"/>
      <c r="G227" s="629"/>
    </row>
    <row r="228" spans="1:7" ht="24" customHeight="1">
      <c r="A228" s="52" t="s">
        <v>2814</v>
      </c>
      <c r="B228" s="64" t="s">
        <v>66</v>
      </c>
      <c r="C228" s="52" t="s">
        <v>2842</v>
      </c>
      <c r="D228" s="512">
        <v>3719131</v>
      </c>
      <c r="E228" s="490"/>
      <c r="F228" s="505"/>
      <c r="G228" s="493"/>
    </row>
    <row r="229" spans="1:7" ht="24" customHeight="1">
      <c r="A229" s="52" t="s">
        <v>2814</v>
      </c>
      <c r="B229" s="64" t="s">
        <v>2840</v>
      </c>
      <c r="C229" s="52" t="s">
        <v>2066</v>
      </c>
      <c r="D229" s="512">
        <v>2491233</v>
      </c>
      <c r="E229" s="490"/>
      <c r="F229" s="505"/>
      <c r="G229" s="493"/>
    </row>
    <row r="230" spans="1:7" ht="24" customHeight="1">
      <c r="A230" s="52" t="s">
        <v>2814</v>
      </c>
      <c r="B230" s="64" t="s">
        <v>2843</v>
      </c>
      <c r="C230" s="52" t="s">
        <v>2844</v>
      </c>
      <c r="D230" s="512">
        <v>4000000</v>
      </c>
      <c r="E230" s="490"/>
      <c r="F230" s="505"/>
      <c r="G230" s="493"/>
    </row>
    <row r="231" spans="1:7" ht="24" customHeight="1">
      <c r="A231" s="52" t="s">
        <v>2814</v>
      </c>
      <c r="B231" s="64" t="s">
        <v>266</v>
      </c>
      <c r="C231" s="52" t="s">
        <v>2845</v>
      </c>
      <c r="D231" s="512">
        <v>3043523</v>
      </c>
      <c r="E231" s="490"/>
      <c r="F231" s="505"/>
      <c r="G231" s="493"/>
    </row>
    <row r="232" spans="1:7" ht="24" customHeight="1">
      <c r="A232" s="52" t="s">
        <v>2814</v>
      </c>
      <c r="B232" s="64" t="s">
        <v>2414</v>
      </c>
      <c r="C232" s="52" t="s">
        <v>2846</v>
      </c>
      <c r="D232" s="512">
        <v>3496989</v>
      </c>
      <c r="E232" s="490"/>
      <c r="F232" s="505"/>
      <c r="G232" s="493"/>
    </row>
    <row r="233" spans="1:7" ht="24" customHeight="1">
      <c r="A233" s="52" t="s">
        <v>2814</v>
      </c>
      <c r="B233" s="64" t="s">
        <v>2847</v>
      </c>
      <c r="C233" s="52" t="s">
        <v>2848</v>
      </c>
      <c r="D233" s="512">
        <v>3778372</v>
      </c>
      <c r="E233" s="490"/>
      <c r="F233" s="505"/>
      <c r="G233" s="493"/>
    </row>
    <row r="234" spans="1:7" ht="24" customHeight="1">
      <c r="A234" s="52" t="s">
        <v>2814</v>
      </c>
      <c r="B234" s="64" t="s">
        <v>2849</v>
      </c>
      <c r="C234" s="52" t="s">
        <v>2850</v>
      </c>
      <c r="D234" s="512">
        <v>1873227</v>
      </c>
      <c r="E234" s="490"/>
      <c r="F234" s="505"/>
      <c r="G234" s="493"/>
    </row>
    <row r="235" spans="1:7" ht="24" customHeight="1">
      <c r="A235" s="52" t="s">
        <v>2814</v>
      </c>
      <c r="B235" s="64" t="s">
        <v>1936</v>
      </c>
      <c r="C235" s="52" t="s">
        <v>1937</v>
      </c>
      <c r="D235" s="512">
        <v>2892043</v>
      </c>
      <c r="E235" s="490"/>
      <c r="F235" s="505"/>
      <c r="G235" s="493"/>
    </row>
    <row r="236" spans="1:7" ht="24" customHeight="1">
      <c r="A236" s="52" t="s">
        <v>2814</v>
      </c>
      <c r="B236" s="64" t="s">
        <v>2247</v>
      </c>
      <c r="C236" s="52" t="s">
        <v>2851</v>
      </c>
      <c r="D236" s="512">
        <v>3248657</v>
      </c>
      <c r="E236" s="490"/>
      <c r="F236" s="505"/>
      <c r="G236" s="493"/>
    </row>
    <row r="237" spans="1:7" ht="24" customHeight="1">
      <c r="A237" s="52" t="s">
        <v>2814</v>
      </c>
      <c r="B237" s="64" t="s">
        <v>1910</v>
      </c>
      <c r="C237" s="52" t="s">
        <v>2839</v>
      </c>
      <c r="D237" s="512">
        <v>1704620</v>
      </c>
      <c r="E237" s="490"/>
      <c r="F237" s="505"/>
      <c r="G237" s="493"/>
    </row>
    <row r="238" spans="1:7" ht="24" customHeight="1">
      <c r="A238" s="52" t="s">
        <v>2814</v>
      </c>
      <c r="B238" s="64" t="s">
        <v>2216</v>
      </c>
      <c r="C238" s="52" t="s">
        <v>1992</v>
      </c>
      <c r="D238" s="512">
        <v>4000000</v>
      </c>
      <c r="E238" s="490"/>
      <c r="F238" s="505"/>
      <c r="G238" s="493"/>
    </row>
    <row r="239" spans="1:7" ht="24" customHeight="1">
      <c r="A239" s="52" t="s">
        <v>2814</v>
      </c>
      <c r="B239" s="64" t="s">
        <v>2852</v>
      </c>
      <c r="C239" s="52" t="s">
        <v>2853</v>
      </c>
      <c r="D239" s="512">
        <v>4000000</v>
      </c>
      <c r="E239" s="490"/>
      <c r="F239" s="505"/>
      <c r="G239" s="493"/>
    </row>
    <row r="240" spans="1:7" ht="24" customHeight="1">
      <c r="A240" s="52" t="s">
        <v>2814</v>
      </c>
      <c r="B240" s="64" t="s">
        <v>3094</v>
      </c>
      <c r="C240" s="52" t="s">
        <v>2098</v>
      </c>
      <c r="D240" s="512">
        <v>3228568</v>
      </c>
      <c r="E240" s="490"/>
      <c r="F240" s="505"/>
      <c r="G240" s="493"/>
    </row>
    <row r="241" spans="1:7" ht="24" customHeight="1">
      <c r="A241" s="52" t="s">
        <v>2814</v>
      </c>
      <c r="B241" s="64" t="s">
        <v>2449</v>
      </c>
      <c r="C241" s="52" t="s">
        <v>2450</v>
      </c>
      <c r="D241" s="512">
        <v>4000000</v>
      </c>
      <c r="E241" s="490"/>
      <c r="F241" s="505"/>
      <c r="G241" s="493"/>
    </row>
    <row r="242" spans="1:7" ht="24" customHeight="1">
      <c r="A242" s="52" t="s">
        <v>2814</v>
      </c>
      <c r="B242" s="64" t="s">
        <v>2852</v>
      </c>
      <c r="C242" s="52" t="s">
        <v>3095</v>
      </c>
      <c r="D242" s="512">
        <v>3584113</v>
      </c>
      <c r="E242" s="490"/>
      <c r="F242" s="505"/>
      <c r="G242" s="493"/>
    </row>
    <row r="243" spans="1:7" ht="24" customHeight="1">
      <c r="A243" s="52" t="s">
        <v>2814</v>
      </c>
      <c r="B243" s="64" t="s">
        <v>3096</v>
      </c>
      <c r="C243" s="52" t="s">
        <v>3097</v>
      </c>
      <c r="D243" s="512">
        <v>4000000</v>
      </c>
      <c r="E243" s="490"/>
      <c r="F243" s="505"/>
      <c r="G243" s="493"/>
    </row>
    <row r="244" spans="1:7" ht="24" customHeight="1">
      <c r="A244" s="52" t="s">
        <v>2814</v>
      </c>
      <c r="B244" s="64" t="s">
        <v>3212</v>
      </c>
      <c r="C244" s="52" t="s">
        <v>2850</v>
      </c>
      <c r="D244" s="512">
        <v>2936524</v>
      </c>
      <c r="E244" s="490"/>
      <c r="F244" s="505"/>
      <c r="G244" s="493"/>
    </row>
    <row r="245" spans="1:7" ht="24" customHeight="1">
      <c r="A245" s="52" t="s">
        <v>2814</v>
      </c>
      <c r="B245" s="52" t="s">
        <v>3213</v>
      </c>
      <c r="C245" s="64" t="s">
        <v>3214</v>
      </c>
      <c r="D245" s="512">
        <v>1982049</v>
      </c>
      <c r="E245" s="490"/>
      <c r="F245" s="505"/>
      <c r="G245" s="493"/>
    </row>
    <row r="246" spans="1:7" ht="24" customHeight="1">
      <c r="A246" s="52" t="s">
        <v>2814</v>
      </c>
      <c r="B246" s="52" t="s">
        <v>3215</v>
      </c>
      <c r="C246" s="64" t="s">
        <v>3216</v>
      </c>
      <c r="D246" s="512">
        <v>4000000</v>
      </c>
      <c r="E246" s="490"/>
      <c r="F246" s="505"/>
      <c r="G246" s="493"/>
    </row>
    <row r="247" spans="1:7" ht="24" customHeight="1">
      <c r="A247" s="52" t="s">
        <v>2814</v>
      </c>
      <c r="B247" s="52" t="s">
        <v>1910</v>
      </c>
      <c r="C247" s="64" t="s">
        <v>2839</v>
      </c>
      <c r="D247" s="512">
        <v>1681305</v>
      </c>
      <c r="E247" s="490"/>
      <c r="F247" s="505"/>
      <c r="G247" s="493"/>
    </row>
    <row r="248" spans="1:7" ht="24" customHeight="1">
      <c r="A248" s="52" t="s">
        <v>2814</v>
      </c>
      <c r="B248" s="52" t="s">
        <v>2840</v>
      </c>
      <c r="C248" s="64" t="s">
        <v>2066</v>
      </c>
      <c r="D248" s="512">
        <v>2453602</v>
      </c>
      <c r="E248" s="490"/>
      <c r="F248" s="505"/>
      <c r="G248" s="493"/>
    </row>
    <row r="249" spans="1:7" ht="24" customHeight="1">
      <c r="A249" s="52" t="s">
        <v>2814</v>
      </c>
      <c r="B249" s="52" t="s">
        <v>480</v>
      </c>
      <c r="C249" s="64" t="s">
        <v>3217</v>
      </c>
      <c r="D249" s="512">
        <v>2613604</v>
      </c>
      <c r="E249" s="490"/>
      <c r="F249" s="505"/>
      <c r="G249" s="493"/>
    </row>
    <row r="250" spans="1:7" ht="24" customHeight="1">
      <c r="A250" s="52" t="s">
        <v>2814</v>
      </c>
      <c r="B250" s="52" t="s">
        <v>950</v>
      </c>
      <c r="C250" s="64" t="s">
        <v>1992</v>
      </c>
      <c r="D250" s="512">
        <v>4000000</v>
      </c>
      <c r="E250" s="490"/>
      <c r="F250" s="505"/>
      <c r="G250" s="493"/>
    </row>
    <row r="251" spans="1:7" ht="24" customHeight="1">
      <c r="A251" s="52" t="s">
        <v>2814</v>
      </c>
      <c r="B251" s="52" t="s">
        <v>3218</v>
      </c>
      <c r="C251" s="64" t="s">
        <v>3219</v>
      </c>
      <c r="D251" s="512">
        <v>2609520</v>
      </c>
      <c r="E251" s="490"/>
      <c r="F251" s="505"/>
      <c r="G251" s="493"/>
    </row>
    <row r="252" spans="1:7" ht="24" customHeight="1">
      <c r="A252" s="52" t="s">
        <v>2814</v>
      </c>
      <c r="B252" s="52" t="s">
        <v>2204</v>
      </c>
      <c r="C252" s="64" t="s">
        <v>2841</v>
      </c>
      <c r="D252" s="512">
        <v>2609520</v>
      </c>
      <c r="E252" s="490"/>
      <c r="F252" s="505"/>
      <c r="G252" s="493"/>
    </row>
    <row r="253" spans="1:7" ht="24" customHeight="1">
      <c r="A253" s="52" t="s">
        <v>2814</v>
      </c>
      <c r="B253" s="52" t="s">
        <v>950</v>
      </c>
      <c r="C253" s="64" t="s">
        <v>1992</v>
      </c>
      <c r="D253" s="512">
        <v>4000000</v>
      </c>
      <c r="E253" s="490"/>
      <c r="F253" s="505"/>
      <c r="G253" s="493"/>
    </row>
    <row r="254" spans="1:7" ht="24" customHeight="1">
      <c r="A254" s="52" t="s">
        <v>2814</v>
      </c>
      <c r="B254" s="52" t="s">
        <v>281</v>
      </c>
      <c r="C254" s="64" t="s">
        <v>3214</v>
      </c>
      <c r="D254" s="512">
        <v>4000000</v>
      </c>
      <c r="E254" s="490"/>
      <c r="F254" s="505"/>
      <c r="G254" s="493"/>
    </row>
    <row r="255" spans="1:7" ht="24" customHeight="1">
      <c r="A255" s="52" t="s">
        <v>2814</v>
      </c>
      <c r="B255" s="52" t="s">
        <v>275</v>
      </c>
      <c r="C255" s="64" t="s">
        <v>3095</v>
      </c>
      <c r="D255" s="512">
        <v>4000000</v>
      </c>
      <c r="E255" s="490"/>
      <c r="F255" s="505"/>
      <c r="G255" s="493"/>
    </row>
    <row r="256" spans="1:7" ht="24" customHeight="1">
      <c r="A256" s="52" t="s">
        <v>2814</v>
      </c>
      <c r="B256" s="52" t="s">
        <v>3220</v>
      </c>
      <c r="C256" s="64" t="s">
        <v>3221</v>
      </c>
      <c r="D256" s="512">
        <v>2785370</v>
      </c>
      <c r="E256" s="490"/>
      <c r="F256" s="505"/>
      <c r="G256" s="493"/>
    </row>
    <row r="257" spans="1:7" ht="24" customHeight="1">
      <c r="A257" s="52" t="s">
        <v>2814</v>
      </c>
      <c r="B257" s="52" t="s">
        <v>3222</v>
      </c>
      <c r="C257" s="64" t="s">
        <v>2808</v>
      </c>
      <c r="D257" s="512">
        <v>3081570</v>
      </c>
      <c r="E257" s="490"/>
      <c r="F257" s="505"/>
      <c r="G257" s="493"/>
    </row>
    <row r="258" spans="1:7" ht="24" customHeight="1">
      <c r="A258" s="52" t="s">
        <v>2814</v>
      </c>
      <c r="B258" s="390" t="s">
        <v>3251</v>
      </c>
      <c r="C258" s="133" t="s">
        <v>2783</v>
      </c>
      <c r="D258" s="517">
        <v>3201555</v>
      </c>
      <c r="E258" s="490"/>
      <c r="F258" s="505"/>
      <c r="G258" s="493"/>
    </row>
    <row r="259" spans="1:5" ht="24" customHeight="1">
      <c r="A259" s="626" t="s">
        <v>1740</v>
      </c>
      <c r="B259" s="626"/>
      <c r="C259" s="626"/>
      <c r="D259" s="403">
        <f>SUM(D260:D337)</f>
        <v>156577201</v>
      </c>
      <c r="E259" s="64">
        <f>+COUNT(D260:D337)</f>
        <v>78</v>
      </c>
    </row>
    <row r="260" spans="1:7" ht="24" customHeight="1">
      <c r="A260" s="52" t="s">
        <v>2814</v>
      </c>
      <c r="B260" s="152" t="s">
        <v>2854</v>
      </c>
      <c r="C260" s="52" t="s">
        <v>2855</v>
      </c>
      <c r="D260" s="516">
        <v>1158526</v>
      </c>
      <c r="E260" s="490"/>
      <c r="F260" s="503"/>
      <c r="G260" s="493"/>
    </row>
    <row r="261" spans="1:7" ht="24" customHeight="1">
      <c r="A261" s="52" t="s">
        <v>2814</v>
      </c>
      <c r="B261" s="152" t="s">
        <v>2856</v>
      </c>
      <c r="C261" s="52" t="s">
        <v>2291</v>
      </c>
      <c r="D261" s="512">
        <v>2823013</v>
      </c>
      <c r="E261" s="490"/>
      <c r="F261" s="627"/>
      <c r="G261" s="627"/>
    </row>
    <row r="262" spans="1:7" ht="24" customHeight="1">
      <c r="A262" s="52" t="s">
        <v>2814</v>
      </c>
      <c r="B262" s="152" t="s">
        <v>2857</v>
      </c>
      <c r="C262" s="52" t="s">
        <v>114</v>
      </c>
      <c r="D262" s="512">
        <v>462719</v>
      </c>
      <c r="E262" s="490"/>
      <c r="F262" s="628"/>
      <c r="G262" s="629"/>
    </row>
    <row r="263" spans="1:7" ht="24" customHeight="1">
      <c r="A263" s="52" t="s">
        <v>2814</v>
      </c>
      <c r="B263" s="152" t="s">
        <v>2857</v>
      </c>
      <c r="C263" s="52" t="s">
        <v>2858</v>
      </c>
      <c r="D263" s="512">
        <v>447760</v>
      </c>
      <c r="E263" s="490"/>
      <c r="F263" s="504"/>
      <c r="G263" s="493"/>
    </row>
    <row r="264" spans="1:7" ht="24" customHeight="1">
      <c r="A264" s="52" t="s">
        <v>2814</v>
      </c>
      <c r="B264" s="152" t="s">
        <v>2859</v>
      </c>
      <c r="C264" s="52" t="s">
        <v>2860</v>
      </c>
      <c r="D264" s="512">
        <v>1616909</v>
      </c>
      <c r="E264" s="490"/>
      <c r="F264" s="504"/>
      <c r="G264" s="493"/>
    </row>
    <row r="265" spans="1:7" ht="24" customHeight="1">
      <c r="A265" s="52" t="s">
        <v>2814</v>
      </c>
      <c r="B265" s="152" t="s">
        <v>2861</v>
      </c>
      <c r="C265" s="52" t="s">
        <v>2631</v>
      </c>
      <c r="D265" s="512">
        <v>431283</v>
      </c>
      <c r="E265" s="490"/>
      <c r="F265" s="504"/>
      <c r="G265" s="493"/>
    </row>
    <row r="266" spans="1:7" ht="24" customHeight="1">
      <c r="A266" s="52" t="s">
        <v>2814</v>
      </c>
      <c r="B266" s="152" t="s">
        <v>2861</v>
      </c>
      <c r="C266" s="52" t="s">
        <v>1044</v>
      </c>
      <c r="D266" s="512">
        <v>431283</v>
      </c>
      <c r="E266" s="490"/>
      <c r="F266" s="503"/>
      <c r="G266" s="493"/>
    </row>
    <row r="267" spans="1:7" ht="24" customHeight="1">
      <c r="A267" s="52" t="s">
        <v>2814</v>
      </c>
      <c r="B267" s="152" t="s">
        <v>2862</v>
      </c>
      <c r="C267" s="52" t="s">
        <v>2863</v>
      </c>
      <c r="D267" s="512">
        <v>4453587</v>
      </c>
      <c r="E267" s="490"/>
      <c r="F267" s="503"/>
      <c r="G267" s="493"/>
    </row>
    <row r="268" spans="1:7" ht="24" customHeight="1">
      <c r="A268" s="52" t="s">
        <v>2814</v>
      </c>
      <c r="B268" s="152" t="s">
        <v>2729</v>
      </c>
      <c r="C268" s="52" t="s">
        <v>2729</v>
      </c>
      <c r="D268" s="512">
        <v>1773900</v>
      </c>
      <c r="E268" s="490"/>
      <c r="F268" s="503"/>
      <c r="G268" s="493"/>
    </row>
    <row r="269" spans="1:7" ht="24" customHeight="1">
      <c r="A269" s="52" t="s">
        <v>2814</v>
      </c>
      <c r="B269" s="152" t="s">
        <v>2864</v>
      </c>
      <c r="C269" s="52" t="s">
        <v>2865</v>
      </c>
      <c r="D269" s="512">
        <v>1745000</v>
      </c>
      <c r="E269" s="490"/>
      <c r="F269" s="504"/>
      <c r="G269" s="493"/>
    </row>
    <row r="270" spans="1:7" ht="24" customHeight="1">
      <c r="A270" s="52" t="s">
        <v>2814</v>
      </c>
      <c r="B270" s="152" t="s">
        <v>1717</v>
      </c>
      <c r="C270" s="52" t="s">
        <v>2866</v>
      </c>
      <c r="D270" s="512">
        <v>2854416</v>
      </c>
      <c r="E270" s="490"/>
      <c r="F270" s="504"/>
      <c r="G270" s="493"/>
    </row>
    <row r="271" spans="1:7" ht="24" customHeight="1">
      <c r="A271" s="52" t="s">
        <v>2814</v>
      </c>
      <c r="B271" s="152" t="s">
        <v>2867</v>
      </c>
      <c r="C271" s="52" t="s">
        <v>2868</v>
      </c>
      <c r="D271" s="512">
        <v>517540</v>
      </c>
      <c r="E271" s="490"/>
      <c r="F271" s="504"/>
      <c r="G271" s="493"/>
    </row>
    <row r="272" spans="1:7" ht="24" customHeight="1">
      <c r="A272" s="52" t="s">
        <v>2814</v>
      </c>
      <c r="B272" s="152" t="s">
        <v>2869</v>
      </c>
      <c r="C272" s="52" t="s">
        <v>2870</v>
      </c>
      <c r="D272" s="512">
        <v>431283</v>
      </c>
      <c r="E272" s="490"/>
      <c r="F272" s="504"/>
      <c r="G272" s="493"/>
    </row>
    <row r="273" spans="1:7" ht="24" customHeight="1">
      <c r="A273" s="52" t="s">
        <v>2814</v>
      </c>
      <c r="B273" s="152" t="s">
        <v>2871</v>
      </c>
      <c r="C273" s="52" t="s">
        <v>2872</v>
      </c>
      <c r="D273" s="512">
        <v>461400</v>
      </c>
      <c r="E273" s="490"/>
      <c r="F273" s="504"/>
      <c r="G273" s="493"/>
    </row>
    <row r="274" spans="1:7" ht="24" customHeight="1">
      <c r="A274" s="52" t="s">
        <v>2814</v>
      </c>
      <c r="B274" s="152" t="s">
        <v>2873</v>
      </c>
      <c r="C274" s="52" t="s">
        <v>2874</v>
      </c>
      <c r="D274" s="512">
        <v>491560</v>
      </c>
      <c r="E274" s="490"/>
      <c r="F274" s="504"/>
      <c r="G274" s="493"/>
    </row>
    <row r="275" spans="1:7" ht="24" customHeight="1">
      <c r="A275" s="52" t="s">
        <v>2814</v>
      </c>
      <c r="B275" s="152" t="s">
        <v>2875</v>
      </c>
      <c r="C275" s="52" t="s">
        <v>2876</v>
      </c>
      <c r="D275" s="512">
        <v>345520</v>
      </c>
      <c r="E275" s="490"/>
      <c r="F275" s="504"/>
      <c r="G275" s="493"/>
    </row>
    <row r="276" spans="1:7" ht="24" customHeight="1">
      <c r="A276" s="52" t="s">
        <v>2814</v>
      </c>
      <c r="B276" s="152" t="s">
        <v>2867</v>
      </c>
      <c r="C276" s="52" t="s">
        <v>2877</v>
      </c>
      <c r="D276" s="512">
        <v>517540</v>
      </c>
      <c r="E276" s="490"/>
      <c r="F276" s="504"/>
      <c r="G276" s="493"/>
    </row>
    <row r="277" spans="1:7" ht="24" customHeight="1">
      <c r="A277" s="52" t="s">
        <v>2814</v>
      </c>
      <c r="B277" s="152" t="s">
        <v>2878</v>
      </c>
      <c r="C277" s="52" t="s">
        <v>2879</v>
      </c>
      <c r="D277" s="512">
        <v>526200</v>
      </c>
      <c r="E277" s="490"/>
      <c r="F277" s="504"/>
      <c r="G277" s="493"/>
    </row>
    <row r="278" spans="1:7" ht="24" customHeight="1">
      <c r="A278" s="52" t="s">
        <v>2814</v>
      </c>
      <c r="B278" s="152" t="s">
        <v>2880</v>
      </c>
      <c r="C278" s="52" t="s">
        <v>2881</v>
      </c>
      <c r="D278" s="512">
        <v>348380</v>
      </c>
      <c r="E278" s="490"/>
      <c r="F278" s="504"/>
      <c r="G278" s="493"/>
    </row>
    <row r="279" spans="1:7" ht="24" customHeight="1">
      <c r="A279" s="52" t="s">
        <v>2814</v>
      </c>
      <c r="B279" s="152" t="s">
        <v>2882</v>
      </c>
      <c r="C279" s="52" t="s">
        <v>2883</v>
      </c>
      <c r="D279" s="512">
        <v>2248096</v>
      </c>
      <c r="E279" s="490"/>
      <c r="F279" s="504"/>
      <c r="G279" s="493"/>
    </row>
    <row r="280" spans="1:7" ht="24" customHeight="1">
      <c r="A280" s="52" t="s">
        <v>2814</v>
      </c>
      <c r="B280" s="152" t="s">
        <v>2880</v>
      </c>
      <c r="C280" s="52" t="s">
        <v>2884</v>
      </c>
      <c r="D280" s="512">
        <v>348380</v>
      </c>
      <c r="E280" s="490"/>
      <c r="F280" s="504"/>
      <c r="G280" s="493"/>
    </row>
    <row r="281" spans="1:7" ht="24" customHeight="1">
      <c r="A281" s="52" t="s">
        <v>2814</v>
      </c>
      <c r="B281" s="152" t="s">
        <v>2816</v>
      </c>
      <c r="C281" s="52" t="s">
        <v>2885</v>
      </c>
      <c r="D281" s="512">
        <v>2132246</v>
      </c>
      <c r="E281" s="490"/>
      <c r="F281" s="504"/>
      <c r="G281" s="493"/>
    </row>
    <row r="282" spans="1:7" ht="24" customHeight="1">
      <c r="A282" s="52" t="s">
        <v>2814</v>
      </c>
      <c r="B282" s="152" t="s">
        <v>2878</v>
      </c>
      <c r="C282" s="52" t="s">
        <v>2886</v>
      </c>
      <c r="D282" s="512">
        <v>454400</v>
      </c>
      <c r="E282" s="490"/>
      <c r="F282" s="504"/>
      <c r="G282" s="493"/>
    </row>
    <row r="283" spans="1:7" ht="24" customHeight="1">
      <c r="A283" s="52" t="s">
        <v>2814</v>
      </c>
      <c r="B283" s="152" t="s">
        <v>2887</v>
      </c>
      <c r="C283" s="52" t="s">
        <v>2888</v>
      </c>
      <c r="D283" s="512">
        <v>1423820</v>
      </c>
      <c r="E283" s="490"/>
      <c r="F283" s="505"/>
      <c r="G283" s="493"/>
    </row>
    <row r="284" spans="1:7" ht="24" customHeight="1">
      <c r="A284" s="52" t="s">
        <v>2814</v>
      </c>
      <c r="B284" s="152" t="s">
        <v>2887</v>
      </c>
      <c r="C284" s="52" t="s">
        <v>2889</v>
      </c>
      <c r="D284" s="512">
        <v>1423820</v>
      </c>
      <c r="E284" s="490"/>
      <c r="F284" s="505"/>
      <c r="G284" s="493"/>
    </row>
    <row r="285" spans="1:7" ht="24" customHeight="1">
      <c r="A285" s="52" t="s">
        <v>2814</v>
      </c>
      <c r="B285" s="152" t="s">
        <v>2890</v>
      </c>
      <c r="C285" s="52" t="s">
        <v>2891</v>
      </c>
      <c r="D285" s="512">
        <v>1639951</v>
      </c>
      <c r="E285" s="490"/>
      <c r="F285" s="505"/>
      <c r="G285" s="493"/>
    </row>
    <row r="286" spans="1:7" ht="24" customHeight="1">
      <c r="A286" s="52" t="s">
        <v>2814</v>
      </c>
      <c r="B286" s="152" t="s">
        <v>2830</v>
      </c>
      <c r="C286" s="52" t="s">
        <v>2892</v>
      </c>
      <c r="D286" s="512">
        <v>2324900</v>
      </c>
      <c r="E286" s="490"/>
      <c r="F286" s="505"/>
      <c r="G286" s="493"/>
    </row>
    <row r="287" spans="1:7" ht="24" customHeight="1">
      <c r="A287" s="52" t="s">
        <v>2814</v>
      </c>
      <c r="B287" s="152" t="s">
        <v>2893</v>
      </c>
      <c r="C287" s="52" t="s">
        <v>1796</v>
      </c>
      <c r="D287" s="512">
        <v>1926842</v>
      </c>
      <c r="E287" s="490"/>
      <c r="F287" s="505"/>
      <c r="G287" s="493"/>
    </row>
    <row r="288" spans="1:7" ht="24" customHeight="1">
      <c r="A288" s="52" t="s">
        <v>2814</v>
      </c>
      <c r="B288" s="152" t="s">
        <v>2894</v>
      </c>
      <c r="C288" s="52" t="s">
        <v>2895</v>
      </c>
      <c r="D288" s="512">
        <v>2343772</v>
      </c>
      <c r="E288" s="490"/>
      <c r="F288" s="505"/>
      <c r="G288" s="493"/>
    </row>
    <row r="289" spans="1:7" ht="24" customHeight="1">
      <c r="A289" s="52" t="s">
        <v>2814</v>
      </c>
      <c r="B289" s="152" t="s">
        <v>2816</v>
      </c>
      <c r="C289" s="52" t="s">
        <v>625</v>
      </c>
      <c r="D289" s="512">
        <v>2589345</v>
      </c>
      <c r="E289" s="490"/>
      <c r="F289" s="505"/>
      <c r="G289" s="493"/>
    </row>
    <row r="290" spans="1:7" ht="24" customHeight="1">
      <c r="A290" s="52" t="s">
        <v>2814</v>
      </c>
      <c r="B290" s="152" t="s">
        <v>2873</v>
      </c>
      <c r="C290" s="52" t="s">
        <v>2896</v>
      </c>
      <c r="D290" s="512">
        <v>657309</v>
      </c>
      <c r="E290" s="490"/>
      <c r="F290" s="505"/>
      <c r="G290" s="493"/>
    </row>
    <row r="291" spans="1:7" ht="24" customHeight="1">
      <c r="A291" s="52" t="s">
        <v>2814</v>
      </c>
      <c r="B291" s="152" t="s">
        <v>2894</v>
      </c>
      <c r="C291" s="52" t="s">
        <v>2897</v>
      </c>
      <c r="D291" s="512">
        <v>2832000</v>
      </c>
      <c r="E291" s="490"/>
      <c r="F291" s="505"/>
      <c r="G291" s="493"/>
    </row>
    <row r="292" spans="1:7" ht="24" customHeight="1">
      <c r="A292" s="52" t="s">
        <v>2814</v>
      </c>
      <c r="B292" s="152" t="s">
        <v>987</v>
      </c>
      <c r="C292" s="52" t="s">
        <v>2898</v>
      </c>
      <c r="D292" s="512">
        <v>1787207</v>
      </c>
      <c r="E292" s="490"/>
      <c r="F292" s="505"/>
      <c r="G292" s="493"/>
    </row>
    <row r="293" spans="1:7" ht="24" customHeight="1">
      <c r="A293" s="52" t="s">
        <v>2814</v>
      </c>
      <c r="B293" s="152" t="s">
        <v>2899</v>
      </c>
      <c r="C293" s="52" t="s">
        <v>2900</v>
      </c>
      <c r="D293" s="512">
        <v>1227520</v>
      </c>
      <c r="E293" s="490"/>
      <c r="F293" s="505"/>
      <c r="G293" s="493"/>
    </row>
    <row r="294" spans="1:7" ht="24" customHeight="1">
      <c r="A294" s="52" t="s">
        <v>2814</v>
      </c>
      <c r="B294" s="152">
        <v>1976</v>
      </c>
      <c r="C294" s="52" t="s">
        <v>2901</v>
      </c>
      <c r="D294" s="512">
        <v>2012902</v>
      </c>
      <c r="E294" s="490"/>
      <c r="F294" s="505"/>
      <c r="G294" s="493"/>
    </row>
    <row r="295" spans="1:7" ht="24" customHeight="1">
      <c r="A295" s="52" t="s">
        <v>2814</v>
      </c>
      <c r="B295" s="152" t="s">
        <v>987</v>
      </c>
      <c r="C295" s="52" t="s">
        <v>2902</v>
      </c>
      <c r="D295" s="512">
        <v>1634396</v>
      </c>
      <c r="E295" s="490"/>
      <c r="F295" s="505"/>
      <c r="G295" s="493"/>
    </row>
    <row r="296" spans="1:7" ht="24" customHeight="1">
      <c r="A296" s="52" t="s">
        <v>2814</v>
      </c>
      <c r="B296" s="152" t="s">
        <v>987</v>
      </c>
      <c r="C296" s="52" t="s">
        <v>2903</v>
      </c>
      <c r="D296" s="512">
        <v>1972948</v>
      </c>
      <c r="E296" s="490"/>
      <c r="F296" s="505"/>
      <c r="G296" s="493"/>
    </row>
    <row r="297" spans="1:7" ht="24" customHeight="1">
      <c r="A297" s="52" t="s">
        <v>2814</v>
      </c>
      <c r="B297" s="152" t="s">
        <v>987</v>
      </c>
      <c r="C297" s="52" t="s">
        <v>2904</v>
      </c>
      <c r="D297" s="512">
        <v>2062010</v>
      </c>
      <c r="E297" s="490"/>
      <c r="F297" s="505"/>
      <c r="G297" s="493"/>
    </row>
    <row r="298" spans="1:7" ht="24" customHeight="1">
      <c r="A298" s="52" t="s">
        <v>2814</v>
      </c>
      <c r="B298" s="152" t="s">
        <v>987</v>
      </c>
      <c r="C298" s="52" t="s">
        <v>2905</v>
      </c>
      <c r="D298" s="512">
        <v>2112970</v>
      </c>
      <c r="E298" s="490"/>
      <c r="F298" s="505"/>
      <c r="G298" s="493"/>
    </row>
    <row r="299" spans="1:7" ht="24" customHeight="1">
      <c r="A299" s="52" t="s">
        <v>2814</v>
      </c>
      <c r="B299" s="152" t="s">
        <v>2906</v>
      </c>
      <c r="C299" s="52" t="s">
        <v>2907</v>
      </c>
      <c r="D299" s="512">
        <v>2514810</v>
      </c>
      <c r="E299" s="490"/>
      <c r="F299" s="505"/>
      <c r="G299" s="493"/>
    </row>
    <row r="300" spans="1:7" ht="24" customHeight="1">
      <c r="A300" s="52" t="s">
        <v>2814</v>
      </c>
      <c r="B300" s="152" t="s">
        <v>2908</v>
      </c>
      <c r="C300" s="52" t="s">
        <v>1996</v>
      </c>
      <c r="D300" s="512">
        <v>3485186</v>
      </c>
      <c r="E300" s="490"/>
      <c r="F300" s="505"/>
      <c r="G300" s="493"/>
    </row>
    <row r="301" spans="1:7" ht="24" customHeight="1">
      <c r="A301" s="52" t="s">
        <v>2814</v>
      </c>
      <c r="B301" s="152" t="s">
        <v>2697</v>
      </c>
      <c r="C301" s="52" t="s">
        <v>2909</v>
      </c>
      <c r="D301" s="512">
        <v>1757896</v>
      </c>
      <c r="E301" s="490"/>
      <c r="F301" s="505"/>
      <c r="G301" s="493"/>
    </row>
    <row r="302" spans="1:7" ht="24" customHeight="1">
      <c r="A302" s="52" t="s">
        <v>2814</v>
      </c>
      <c r="B302" s="152" t="s">
        <v>2697</v>
      </c>
      <c r="C302" s="52" t="s">
        <v>2910</v>
      </c>
      <c r="D302" s="512">
        <v>2893486</v>
      </c>
      <c r="E302" s="490"/>
      <c r="F302" s="505"/>
      <c r="G302" s="493"/>
    </row>
    <row r="303" spans="1:7" ht="24" customHeight="1">
      <c r="A303" s="52" t="s">
        <v>2814</v>
      </c>
      <c r="B303" s="152" t="s">
        <v>2911</v>
      </c>
      <c r="C303" s="52" t="s">
        <v>2912</v>
      </c>
      <c r="D303" s="512">
        <v>3166884</v>
      </c>
      <c r="E303" s="490"/>
      <c r="F303" s="505"/>
      <c r="G303" s="493"/>
    </row>
    <row r="304" spans="1:7" ht="24" customHeight="1">
      <c r="A304" s="52" t="s">
        <v>2814</v>
      </c>
      <c r="B304" s="152" t="s">
        <v>2913</v>
      </c>
      <c r="C304" s="52" t="s">
        <v>2876</v>
      </c>
      <c r="D304" s="512">
        <v>2727873</v>
      </c>
      <c r="E304" s="490"/>
      <c r="F304" s="505"/>
      <c r="G304" s="493"/>
    </row>
    <row r="305" spans="1:7" ht="24" customHeight="1">
      <c r="A305" s="52" t="s">
        <v>2814</v>
      </c>
      <c r="B305" s="152" t="s">
        <v>2697</v>
      </c>
      <c r="C305" s="52" t="s">
        <v>2910</v>
      </c>
      <c r="D305" s="512">
        <v>1828276</v>
      </c>
      <c r="E305" s="490"/>
      <c r="F305" s="505"/>
      <c r="G305" s="493"/>
    </row>
    <row r="306" spans="1:7" ht="24" customHeight="1">
      <c r="A306" s="52" t="s">
        <v>2814</v>
      </c>
      <c r="B306" s="152" t="s">
        <v>2914</v>
      </c>
      <c r="C306" s="52" t="s">
        <v>2915</v>
      </c>
      <c r="D306" s="512">
        <v>664310</v>
      </c>
      <c r="E306" s="490"/>
      <c r="F306" s="505"/>
      <c r="G306" s="493"/>
    </row>
    <row r="307" spans="1:7" ht="24" customHeight="1">
      <c r="A307" s="52" t="s">
        <v>2814</v>
      </c>
      <c r="B307" s="152" t="s">
        <v>2913</v>
      </c>
      <c r="C307" s="52" t="s">
        <v>2916</v>
      </c>
      <c r="D307" s="512">
        <v>2023717</v>
      </c>
      <c r="E307" s="490"/>
      <c r="F307" s="505"/>
      <c r="G307" s="493"/>
    </row>
    <row r="308" spans="1:7" ht="24" customHeight="1">
      <c r="A308" s="52" t="s">
        <v>2814</v>
      </c>
      <c r="B308" s="152" t="s">
        <v>2820</v>
      </c>
      <c r="C308" s="52" t="s">
        <v>2846</v>
      </c>
      <c r="D308" s="512">
        <v>3966996</v>
      </c>
      <c r="E308" s="490"/>
      <c r="F308" s="505"/>
      <c r="G308" s="493"/>
    </row>
    <row r="309" spans="1:7" ht="24" customHeight="1">
      <c r="A309" s="52" t="s">
        <v>2814</v>
      </c>
      <c r="B309" s="152" t="s">
        <v>3098</v>
      </c>
      <c r="C309" s="52" t="s">
        <v>3099</v>
      </c>
      <c r="D309" s="512">
        <v>2935600</v>
      </c>
      <c r="E309" s="490"/>
      <c r="F309" s="505"/>
      <c r="G309" s="493"/>
    </row>
    <row r="310" spans="1:7" ht="24" customHeight="1">
      <c r="A310" s="52" t="s">
        <v>2814</v>
      </c>
      <c r="B310" s="152" t="s">
        <v>3100</v>
      </c>
      <c r="C310" s="52" t="s">
        <v>2279</v>
      </c>
      <c r="D310" s="512">
        <v>3492582</v>
      </c>
      <c r="E310" s="490"/>
      <c r="F310" s="505"/>
      <c r="G310" s="493"/>
    </row>
    <row r="311" spans="1:7" ht="24" customHeight="1">
      <c r="A311" s="52" t="s">
        <v>2814</v>
      </c>
      <c r="B311" s="152" t="s">
        <v>3101</v>
      </c>
      <c r="C311" s="52" t="s">
        <v>3102</v>
      </c>
      <c r="D311" s="512">
        <v>1881939</v>
      </c>
      <c r="E311" s="490"/>
      <c r="F311" s="505"/>
      <c r="G311" s="493"/>
    </row>
    <row r="312" spans="1:7" ht="24" customHeight="1">
      <c r="A312" s="52" t="s">
        <v>2814</v>
      </c>
      <c r="B312" s="152" t="s">
        <v>2985</v>
      </c>
      <c r="C312" s="52" t="s">
        <v>2866</v>
      </c>
      <c r="D312" s="512">
        <v>5000000</v>
      </c>
      <c r="E312" s="506"/>
      <c r="F312" s="507"/>
      <c r="G312" s="493"/>
    </row>
    <row r="313" spans="1:7" ht="24" customHeight="1">
      <c r="A313" s="52" t="s">
        <v>2814</v>
      </c>
      <c r="B313" s="152" t="s">
        <v>3103</v>
      </c>
      <c r="C313" s="52" t="s">
        <v>3104</v>
      </c>
      <c r="D313" s="512">
        <v>4558600</v>
      </c>
      <c r="E313" s="490"/>
      <c r="F313" s="505"/>
      <c r="G313" s="493"/>
    </row>
    <row r="314" spans="1:7" ht="24" customHeight="1">
      <c r="A314" s="52" t="s">
        <v>2814</v>
      </c>
      <c r="B314" s="152" t="s">
        <v>3105</v>
      </c>
      <c r="C314" s="52" t="s">
        <v>3106</v>
      </c>
      <c r="D314" s="512">
        <v>2752470</v>
      </c>
      <c r="E314" s="490"/>
      <c r="F314" s="505"/>
      <c r="G314" s="493"/>
    </row>
    <row r="315" spans="1:7" ht="24" customHeight="1">
      <c r="A315" s="52" t="s">
        <v>2814</v>
      </c>
      <c r="B315" s="152" t="s">
        <v>3107</v>
      </c>
      <c r="C315" s="52" t="s">
        <v>3108</v>
      </c>
      <c r="D315" s="512">
        <v>2561920</v>
      </c>
      <c r="E315" s="490"/>
      <c r="F315" s="505"/>
      <c r="G315" s="493"/>
    </row>
    <row r="316" spans="1:7" ht="24" customHeight="1">
      <c r="A316" s="52" t="s">
        <v>2814</v>
      </c>
      <c r="B316" s="152" t="s">
        <v>3109</v>
      </c>
      <c r="C316" s="52" t="s">
        <v>3110</v>
      </c>
      <c r="D316" s="512">
        <v>2620700</v>
      </c>
      <c r="E316" s="490"/>
      <c r="F316" s="505"/>
      <c r="G316" s="493"/>
    </row>
    <row r="317" spans="1:7" ht="24" customHeight="1">
      <c r="A317" s="52" t="s">
        <v>2814</v>
      </c>
      <c r="B317" s="152" t="s">
        <v>2738</v>
      </c>
      <c r="C317" s="52" t="s">
        <v>2729</v>
      </c>
      <c r="D317" s="512">
        <v>2700970</v>
      </c>
      <c r="E317" s="490"/>
      <c r="F317" s="505"/>
      <c r="G317" s="493"/>
    </row>
    <row r="318" spans="1:7" ht="24" customHeight="1">
      <c r="A318" s="52" t="s">
        <v>2814</v>
      </c>
      <c r="B318" s="152" t="s">
        <v>3111</v>
      </c>
      <c r="C318" s="52" t="s">
        <v>3112</v>
      </c>
      <c r="D318" s="512">
        <v>2000000</v>
      </c>
      <c r="E318" s="490"/>
      <c r="F318" s="505"/>
      <c r="G318" s="493"/>
    </row>
    <row r="319" spans="1:7" ht="24" customHeight="1">
      <c r="A319" s="52" t="s">
        <v>2814</v>
      </c>
      <c r="B319" s="152" t="s">
        <v>3113</v>
      </c>
      <c r="C319" s="52" t="s">
        <v>3114</v>
      </c>
      <c r="D319" s="512">
        <v>2850500</v>
      </c>
      <c r="E319" s="490"/>
      <c r="F319" s="505"/>
      <c r="G319" s="493"/>
    </row>
    <row r="320" spans="1:7" ht="24" customHeight="1">
      <c r="A320" s="52" t="s">
        <v>2814</v>
      </c>
      <c r="B320" s="152" t="s">
        <v>2689</v>
      </c>
      <c r="C320" s="52" t="s">
        <v>3115</v>
      </c>
      <c r="D320" s="512">
        <v>325580</v>
      </c>
      <c r="E320" s="490"/>
      <c r="F320" s="505"/>
      <c r="G320" s="493"/>
    </row>
    <row r="321" spans="1:7" ht="24" customHeight="1">
      <c r="A321" s="52" t="s">
        <v>2814</v>
      </c>
      <c r="B321" s="152" t="s">
        <v>3116</v>
      </c>
      <c r="C321" s="52" t="s">
        <v>2631</v>
      </c>
      <c r="D321" s="512">
        <v>1676114</v>
      </c>
      <c r="E321" s="490"/>
      <c r="F321" s="505"/>
      <c r="G321" s="493"/>
    </row>
    <row r="322" spans="1:7" ht="24" customHeight="1">
      <c r="A322" s="52" t="s">
        <v>2814</v>
      </c>
      <c r="B322" s="152" t="s">
        <v>3117</v>
      </c>
      <c r="C322" s="52" t="s">
        <v>2858</v>
      </c>
      <c r="D322" s="512">
        <v>856234</v>
      </c>
      <c r="E322" s="490"/>
      <c r="F322" s="505"/>
      <c r="G322" s="493"/>
    </row>
    <row r="323" spans="1:7" ht="24" customHeight="1">
      <c r="A323" s="52" t="s">
        <v>2814</v>
      </c>
      <c r="B323" s="152" t="s">
        <v>3223</v>
      </c>
      <c r="C323" s="52" t="s">
        <v>3224</v>
      </c>
      <c r="D323" s="512">
        <v>1596494</v>
      </c>
      <c r="E323" s="490"/>
      <c r="F323" s="505"/>
      <c r="G323" s="493"/>
    </row>
    <row r="324" spans="1:7" ht="24" customHeight="1">
      <c r="A324" s="52" t="s">
        <v>2814</v>
      </c>
      <c r="B324" s="152" t="s">
        <v>3225</v>
      </c>
      <c r="C324" s="52" t="s">
        <v>3226</v>
      </c>
      <c r="D324" s="512">
        <v>1355000</v>
      </c>
      <c r="E324" s="490"/>
      <c r="F324" s="505"/>
      <c r="G324" s="493"/>
    </row>
    <row r="325" spans="1:7" ht="24" customHeight="1">
      <c r="A325" s="52" t="s">
        <v>2814</v>
      </c>
      <c r="B325" s="152" t="s">
        <v>3227</v>
      </c>
      <c r="C325" s="52" t="s">
        <v>3228</v>
      </c>
      <c r="D325" s="512">
        <v>1761174</v>
      </c>
      <c r="E325" s="490"/>
      <c r="F325" s="505"/>
      <c r="G325" s="493"/>
    </row>
    <row r="326" spans="1:7" ht="24" customHeight="1">
      <c r="A326" s="52" t="s">
        <v>2814</v>
      </c>
      <c r="B326" s="152" t="s">
        <v>3229</v>
      </c>
      <c r="C326" s="52" t="s">
        <v>909</v>
      </c>
      <c r="D326" s="512">
        <v>2489879</v>
      </c>
      <c r="E326" s="490"/>
      <c r="F326" s="505"/>
      <c r="G326" s="493"/>
    </row>
    <row r="327" spans="1:7" ht="24" customHeight="1">
      <c r="A327" s="52" t="s">
        <v>2814</v>
      </c>
      <c r="B327" s="152" t="s">
        <v>2218</v>
      </c>
      <c r="C327" s="52" t="s">
        <v>693</v>
      </c>
      <c r="D327" s="512">
        <v>1702059</v>
      </c>
      <c r="E327" s="490"/>
      <c r="F327" s="505"/>
      <c r="G327" s="493"/>
    </row>
    <row r="328" spans="1:7" ht="24" customHeight="1">
      <c r="A328" s="52" t="s">
        <v>2814</v>
      </c>
      <c r="B328" s="152" t="s">
        <v>3203</v>
      </c>
      <c r="C328" s="52" t="s">
        <v>3207</v>
      </c>
      <c r="D328" s="512">
        <v>2976828</v>
      </c>
      <c r="E328" s="490"/>
      <c r="F328" s="505"/>
      <c r="G328" s="493"/>
    </row>
    <row r="329" spans="1:7" ht="24" customHeight="1">
      <c r="A329" s="52" t="s">
        <v>2814</v>
      </c>
      <c r="B329" s="152" t="s">
        <v>3230</v>
      </c>
      <c r="C329" s="52" t="s">
        <v>3234</v>
      </c>
      <c r="D329" s="512">
        <v>3981522</v>
      </c>
      <c r="E329" s="490"/>
      <c r="F329" s="505"/>
      <c r="G329" s="493"/>
    </row>
    <row r="330" spans="1:7" ht="24" customHeight="1">
      <c r="A330" s="52" t="s">
        <v>2814</v>
      </c>
      <c r="B330" s="152" t="s">
        <v>3230</v>
      </c>
      <c r="C330" s="52" t="s">
        <v>3235</v>
      </c>
      <c r="D330" s="512">
        <v>2776425</v>
      </c>
      <c r="E330" s="490"/>
      <c r="F330" s="505"/>
      <c r="G330" s="493"/>
    </row>
    <row r="331" spans="1:7" ht="24" customHeight="1">
      <c r="A331" s="52" t="s">
        <v>2814</v>
      </c>
      <c r="B331" s="152" t="s">
        <v>3230</v>
      </c>
      <c r="C331" s="52" t="s">
        <v>3236</v>
      </c>
      <c r="D331" s="512">
        <v>2777381</v>
      </c>
      <c r="E331" s="490"/>
      <c r="F331" s="505"/>
      <c r="G331" s="493"/>
    </row>
    <row r="332" spans="1:7" ht="24" customHeight="1">
      <c r="A332" s="52" t="s">
        <v>2814</v>
      </c>
      <c r="B332" s="152" t="s">
        <v>3230</v>
      </c>
      <c r="C332" s="52" t="s">
        <v>3237</v>
      </c>
      <c r="D332" s="512">
        <v>2672507</v>
      </c>
      <c r="E332" s="490"/>
      <c r="F332" s="505"/>
      <c r="G332" s="493"/>
    </row>
    <row r="333" spans="1:7" ht="24" customHeight="1">
      <c r="A333" s="52" t="s">
        <v>2814</v>
      </c>
      <c r="B333" s="152" t="s">
        <v>3230</v>
      </c>
      <c r="C333" s="52" t="s">
        <v>3238</v>
      </c>
      <c r="D333" s="512">
        <v>2722189</v>
      </c>
      <c r="E333" s="490"/>
      <c r="F333" s="505"/>
      <c r="G333" s="493"/>
    </row>
    <row r="334" spans="1:7" ht="24" customHeight="1">
      <c r="A334" s="52" t="s">
        <v>2814</v>
      </c>
      <c r="B334" s="152" t="s">
        <v>3230</v>
      </c>
      <c r="C334" s="52" t="s">
        <v>3239</v>
      </c>
      <c r="D334" s="512">
        <v>2973846</v>
      </c>
      <c r="E334" s="490"/>
      <c r="F334" s="505"/>
      <c r="G334" s="493"/>
    </row>
    <row r="335" spans="1:7" ht="24" customHeight="1">
      <c r="A335" s="52" t="s">
        <v>2814</v>
      </c>
      <c r="B335" s="152" t="s">
        <v>3231</v>
      </c>
      <c r="C335" s="52" t="s">
        <v>3232</v>
      </c>
      <c r="D335" s="512">
        <v>1821614</v>
      </c>
      <c r="E335" s="490"/>
      <c r="F335" s="505"/>
      <c r="G335" s="493"/>
    </row>
    <row r="336" spans="1:7" ht="24" customHeight="1">
      <c r="A336" s="52" t="s">
        <v>2814</v>
      </c>
      <c r="B336" s="152" t="s">
        <v>2985</v>
      </c>
      <c r="C336" s="52" t="s">
        <v>3233</v>
      </c>
      <c r="D336" s="512">
        <v>2900487</v>
      </c>
      <c r="E336" s="490"/>
      <c r="F336" s="505"/>
      <c r="G336" s="493"/>
    </row>
    <row r="337" spans="1:7" ht="24" customHeight="1">
      <c r="A337" s="52" t="s">
        <v>2814</v>
      </c>
      <c r="B337" s="64" t="s">
        <v>2819</v>
      </c>
      <c r="C337" s="390" t="s">
        <v>3240</v>
      </c>
      <c r="D337" s="512">
        <v>3834500</v>
      </c>
      <c r="E337" s="508"/>
      <c r="F337" s="509"/>
      <c r="G337" s="493"/>
    </row>
    <row r="338" spans="1:4" ht="24" customHeight="1">
      <c r="A338" s="626" t="s">
        <v>1762</v>
      </c>
      <c r="B338" s="626"/>
      <c r="C338" s="626"/>
      <c r="D338" s="403">
        <f>D97+D119+D172+D174+D221+D259</f>
        <v>3225658248</v>
      </c>
    </row>
    <row r="339" ht="24" customHeight="1">
      <c r="G339" s="511"/>
    </row>
    <row r="340" spans="1:4" ht="24" customHeight="1">
      <c r="A340" s="613" t="s">
        <v>1166</v>
      </c>
      <c r="B340" s="614"/>
      <c r="C340" s="614"/>
      <c r="D340" s="615" t="s">
        <v>1369</v>
      </c>
    </row>
    <row r="341" spans="1:4" ht="24" customHeight="1">
      <c r="A341" s="329" t="s">
        <v>1168</v>
      </c>
      <c r="B341" s="342" t="s">
        <v>1169</v>
      </c>
      <c r="C341" s="331" t="s">
        <v>1170</v>
      </c>
      <c r="D341" s="615"/>
    </row>
    <row r="342" spans="1:4" ht="24" customHeight="1">
      <c r="A342" s="623" t="s">
        <v>698</v>
      </c>
      <c r="B342" s="544"/>
      <c r="C342" s="566"/>
      <c r="D342" s="402">
        <f>SUM(D343:D344)</f>
        <v>1170000000</v>
      </c>
    </row>
    <row r="343" spans="1:4" ht="24" customHeight="1">
      <c r="A343" s="343" t="s">
        <v>2917</v>
      </c>
      <c r="B343" s="396" t="s">
        <v>804</v>
      </c>
      <c r="C343" s="397" t="s">
        <v>1829</v>
      </c>
      <c r="D343" s="398">
        <v>500000000</v>
      </c>
    </row>
    <row r="344" spans="1:4" ht="24" customHeight="1">
      <c r="A344" s="343" t="s">
        <v>2918</v>
      </c>
      <c r="B344" s="396" t="s">
        <v>3241</v>
      </c>
      <c r="C344" s="397" t="s">
        <v>1829</v>
      </c>
      <c r="D344" s="398">
        <f>500000000+170000000</f>
        <v>670000000</v>
      </c>
    </row>
    <row r="345" spans="1:4" ht="24" customHeight="1">
      <c r="A345" s="625" t="s">
        <v>704</v>
      </c>
      <c r="B345" s="625"/>
      <c r="C345" s="625"/>
      <c r="D345" s="401">
        <f>+D342</f>
        <v>1170000000</v>
      </c>
    </row>
  </sheetData>
  <sheetProtection/>
  <mergeCells count="39">
    <mergeCell ref="A345:C345"/>
    <mergeCell ref="A29:C29"/>
    <mergeCell ref="A76:C76"/>
    <mergeCell ref="A338:C338"/>
    <mergeCell ref="A340:C340"/>
    <mergeCell ref="A72:C72"/>
    <mergeCell ref="A78:C78"/>
    <mergeCell ref="A84:C84"/>
    <mergeCell ref="A93:C93"/>
    <mergeCell ref="A95:C95"/>
    <mergeCell ref="A32:C32"/>
    <mergeCell ref="D340:D341"/>
    <mergeCell ref="A342:C342"/>
    <mergeCell ref="A97:C97"/>
    <mergeCell ref="A119:C119"/>
    <mergeCell ref="A172:C172"/>
    <mergeCell ref="A174:C174"/>
    <mergeCell ref="A221:C221"/>
    <mergeCell ref="A259:C259"/>
    <mergeCell ref="D95:D96"/>
    <mergeCell ref="A35:C35"/>
    <mergeCell ref="A44:C44"/>
    <mergeCell ref="A53:C53"/>
    <mergeCell ref="A69:C69"/>
    <mergeCell ref="A57:C57"/>
    <mergeCell ref="A1:D1"/>
    <mergeCell ref="A2:C2"/>
    <mergeCell ref="D2:D3"/>
    <mergeCell ref="A4:C4"/>
    <mergeCell ref="A20:C20"/>
    <mergeCell ref="F226:G226"/>
    <mergeCell ref="F227:G227"/>
    <mergeCell ref="F261:G261"/>
    <mergeCell ref="F262:G262"/>
    <mergeCell ref="F121:G121"/>
    <mergeCell ref="F176:G176"/>
    <mergeCell ref="F122:G122"/>
    <mergeCell ref="F223:G223"/>
    <mergeCell ref="F175:G175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scale="98" r:id="rId1"/>
  <rowBreaks count="1" manualBreakCount="1"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PROIMAGENES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Proyectos con apoyo del FDC</dc:title>
  <dc:subject/>
  <dc:creator>Carol Jaime</dc:creator>
  <cp:keywords/>
  <dc:description/>
  <cp:lastModifiedBy>fpatino</cp:lastModifiedBy>
  <cp:lastPrinted>2012-10-09T22:25:43Z</cp:lastPrinted>
  <dcterms:created xsi:type="dcterms:W3CDTF">2007-01-18T15:52:46Z</dcterms:created>
  <dcterms:modified xsi:type="dcterms:W3CDTF">2013-11-01T17:06:56Z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_dlc_Doc">
    <vt:lpwstr>H7EN5MXTHQNV-1299-29</vt:lpwstr>
  </property>
  <property fmtid="{D5CDD505-2E9C-101B-9397-08002B2CF9AE}" pid="4" name="_dlc_DocIdItemGu">
    <vt:lpwstr>ea208bde-b19d-4613-90f0-2c420e1a08b2</vt:lpwstr>
  </property>
  <property fmtid="{D5CDD505-2E9C-101B-9397-08002B2CF9AE}" pid="5" name="_dlc_DocIdU">
    <vt:lpwstr>http://www.mincultura.gov.co/areas/cinematografia/_layouts/DocIdRedir.aspx?ID=H7EN5MXTHQNV-1299-29, H7EN5MXTHQNV-1299-29</vt:lpwstr>
  </property>
</Properties>
</file>