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2.xml" ContentType="application/vnd.openxmlformats-officedocument.spreadsheetml.comments+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6.xml" ContentType="application/vnd.openxmlformats-officedocument.spreadsheetml.externalLink+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5.xml" ContentType="application/vnd.openxmlformats-officedocument.spreadsheetml.comments+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780" windowWidth="21840" windowHeight="8610" tabRatio="959" activeTab="8"/>
  </bookViews>
  <sheets>
    <sheet name="Plan Estrategico Institucio (0)" sheetId="33" r:id="rId1"/>
    <sheet name="Plan de Acción (1)" sheetId="12" r:id="rId2"/>
    <sheet name="Plan de Acción (2)" sheetId="34" r:id="rId3"/>
    <sheet name="Plan de Acción (3)" sheetId="18" r:id="rId4"/>
    <sheet name="Plan de Acción (4)" sheetId="32" r:id="rId5"/>
    <sheet name="Plan de Acción (5)" sheetId="36" r:id="rId6"/>
    <sheet name="Plan de Acción (6)" sheetId="21" r:id="rId7"/>
    <sheet name="Plan de Acción (7)" sheetId="22" r:id="rId8"/>
    <sheet name="Plan de Acción (8)" sheetId="38" r:id="rId9"/>
    <sheet name="Hoja2" sheetId="2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1" hidden="1">'Plan de Acción (1)'!$A$7:$WZI$50</definedName>
    <definedName name="_xlnm._FilterDatabase" localSheetId="2" hidden="1">'Plan de Acción (2)'!$A$7:$I$62</definedName>
    <definedName name="_xlnm._FilterDatabase" localSheetId="3" hidden="1">'Plan de Acción (3)'!$A$7:$I$92</definedName>
    <definedName name="_xlnm._FilterDatabase" localSheetId="4" hidden="1">'Plan de Acción (4)'!$A$7:$I$27</definedName>
    <definedName name="_xlnm._FilterDatabase" localSheetId="5" hidden="1">'Plan de Acción (5)'!$A$7:$I$45</definedName>
    <definedName name="_xlnm._FilterDatabase" localSheetId="6" hidden="1">'Plan de Acción (6)'!$A$7:$I$27</definedName>
    <definedName name="_xlnm._FilterDatabase" localSheetId="7" hidden="1">'Plan de Acción (7)'!$A$7:$I$57</definedName>
    <definedName name="_xlnm._FilterDatabase" localSheetId="8" hidden="1">'Plan de Acción (8)'!$A$7:$I$63</definedName>
    <definedName name="_xlnm._FilterDatabase" localSheetId="0" hidden="1">'Plan Estrategico Institucio (0)'!$B$5:$J$5</definedName>
    <definedName name="_xlnm.Print_Area" localSheetId="0">'Plan Estrategico Institucio (0)'!$B$1:$J$59</definedName>
    <definedName name="MIPG_1" localSheetId="2">[1]Hoja1!$E$2:$E$18</definedName>
    <definedName name="MIPG_1" localSheetId="4">[1]Hoja1!$E$2:$E$18</definedName>
    <definedName name="MIPG_1" localSheetId="5">[1]Hoja1!$E$2:$E$18</definedName>
    <definedName name="MIPG_1" localSheetId="8">[2]Hoja1!$E$2:$E$18</definedName>
    <definedName name="MIPG_1" localSheetId="0">[1]Hoja1!$E$2:$E$18</definedName>
    <definedName name="MIPG_1">#REF!</definedName>
    <definedName name="OBES_0" localSheetId="2">[1]Hoja1!$B$2:$B$9</definedName>
    <definedName name="OBES_0" localSheetId="4">[1]Hoja1!$B$2:$B$9</definedName>
    <definedName name="OBES_0" localSheetId="5">[1]Hoja1!$B$2:$B$9</definedName>
    <definedName name="OBES_0" localSheetId="8">[2]Hoja1!$B$2:$B$9</definedName>
    <definedName name="OBES_0" localSheetId="0">[1]Hoja1!$B$2:$B$9</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 localSheetId="2">[1]Hoja1!$E$21:$E$24</definedName>
    <definedName name="TIPO_G" localSheetId="4">[1]Hoja1!$E$21:$E$24</definedName>
    <definedName name="TIPO_G" localSheetId="5">[1]Hoja1!$E$21:$E$24</definedName>
    <definedName name="TIPO_G" localSheetId="8">[2]Hoja1!$E$21:$E$24</definedName>
    <definedName name="TIPO_G" localSheetId="0">[1]Hoja1!$E$21:$E$24</definedName>
    <definedName name="TIPO_G">#REF!</definedName>
    <definedName name="TIPO_GASTO" localSheetId="2">[3]Hoja1!$A$2:$A$5</definedName>
    <definedName name="TIPO_GASTO" localSheetId="4">[3]Hoja1!$A$2:$A$5</definedName>
    <definedName name="TIPO_GASTO" localSheetId="5">[3]Hoja1!$A$2:$A$5</definedName>
    <definedName name="TIPO_GASTO" localSheetId="0">[3]Hoja1!$A$2:$A$5</definedName>
    <definedName name="TIPO_GASTO">[4]Hoja1!$A$2:$A$5</definedName>
    <definedName name="TIPO_INDICADOR" comment="Seleccion" localSheetId="0">'Plan Estrategico Institucio (0)'!$WZI$1:$XFD$3</definedName>
    <definedName name="TIPO_INDICADOR" comment="Seleccion">#REF!</definedName>
    <definedName name="tipogasto" localSheetId="2">[5]Hoja1!$A$2:$A$5</definedName>
    <definedName name="tipogasto" localSheetId="4">[5]Hoja1!$A$2:$A$5</definedName>
    <definedName name="tipogasto" localSheetId="5">[5]Hoja1!$A$2:$A$5</definedName>
    <definedName name="tipogasto" localSheetId="0">[5]Hoja1!$A$2:$A$5</definedName>
    <definedName name="tipogasto">[6]Hoja1!$A$2:$A$5</definedName>
    <definedName name="_xlnm.Print_Titles" localSheetId="0">'Plan Estrategico Institucio (0)'!$1:$5</definedName>
    <definedName name="Z_3C641634_A5C6_45D9_9EF5_CC8858D6A122_.wvu.FilterData" localSheetId="8" hidden="1">'Plan de Acción (8)'!$A$7:$I$63</definedName>
    <definedName name="Z_D053289F_5165_4189_B69D_A7A1162D42DC_.wvu.FilterData" localSheetId="8" hidden="1">'Plan de Acción (8)'!$A$7:$I$63</definedName>
  </definedNames>
  <calcPr calcId="145621"/>
</workbook>
</file>

<file path=xl/calcChain.xml><?xml version="1.0" encoding="utf-8"?>
<calcChain xmlns="http://schemas.openxmlformats.org/spreadsheetml/2006/main">
  <c r="I59" i="22" l="1"/>
  <c r="I34" i="21"/>
  <c r="I46" i="36"/>
  <c r="I35" i="34" l="1"/>
  <c r="J15" i="33" l="1"/>
  <c r="J39" i="33"/>
  <c r="I91" i="18" l="1"/>
  <c r="I90" i="18"/>
  <c r="I23" i="12" l="1"/>
  <c r="I20" i="38" l="1"/>
  <c r="J16" i="33"/>
  <c r="I51" i="18"/>
  <c r="I42" i="36"/>
  <c r="I23" i="32"/>
  <c r="I59" i="18"/>
  <c r="I26" i="18"/>
  <c r="I38" i="22"/>
  <c r="I37" i="22"/>
  <c r="I12" i="22"/>
  <c r="I39" i="36"/>
  <c r="F19" i="36"/>
  <c r="I18" i="36"/>
  <c r="I17" i="36"/>
  <c r="F17" i="36"/>
  <c r="I16" i="36"/>
  <c r="F16" i="36"/>
  <c r="F14" i="36"/>
  <c r="F13" i="36"/>
  <c r="I12" i="36"/>
  <c r="F11" i="36"/>
  <c r="I28" i="34"/>
  <c r="I11" i="34"/>
  <c r="I20" i="18"/>
  <c r="I50" i="18"/>
  <c r="I25" i="21"/>
</calcChain>
</file>

<file path=xl/comments1.xml><?xml version="1.0" encoding="utf-8"?>
<comments xmlns="http://schemas.openxmlformats.org/spreadsheetml/2006/main">
  <authors>
    <author>Nubia Patricia López Méndez</author>
    <author>Ariza Lopez</author>
  </authors>
  <commentList>
    <comment ref="C15" authorId="0">
      <text>
        <r>
          <rPr>
            <b/>
            <sz val="9"/>
            <color indexed="81"/>
            <rFont val="Tahoma"/>
            <family val="2"/>
          </rPr>
          <t>Nubia Patricia López Méndez:</t>
        </r>
        <r>
          <rPr>
            <sz val="9"/>
            <color indexed="81"/>
            <rFont val="Tahoma"/>
            <family val="2"/>
          </rPr>
          <t xml:space="preserve">
Incluir entregables intermedios:
1. Disgnostico 
2. Instrumentos de participación y concertación implementados </t>
        </r>
      </text>
    </comment>
    <comment ref="B16" authorId="1">
      <text>
        <r>
          <rPr>
            <b/>
            <sz val="9"/>
            <color indexed="81"/>
            <rFont val="Tahoma"/>
            <family val="2"/>
          </rPr>
          <t>Ariza Lopez:</t>
        </r>
        <r>
          <rPr>
            <sz val="9"/>
            <color indexed="81"/>
            <rFont val="Tahoma"/>
            <family val="2"/>
          </rPr>
          <t xml:space="preserve">
viene del objetivo 3, estrategia de fortalecimiento al PNCC y PNE</t>
        </r>
      </text>
    </comment>
  </commentList>
</comments>
</file>

<file path=xl/comments2.xml><?xml version="1.0" encoding="utf-8"?>
<comments xmlns="http://schemas.openxmlformats.org/spreadsheetml/2006/main">
  <authors>
    <author>Ariza Lopez</author>
  </authors>
  <commentList>
    <comment ref="B12" authorId="0">
      <text>
        <r>
          <rPr>
            <b/>
            <sz val="9"/>
            <color indexed="81"/>
            <rFont val="Tahoma"/>
            <family val="2"/>
          </rPr>
          <t>Ariza Lopez:</t>
        </r>
        <r>
          <rPr>
            <sz val="9"/>
            <color indexed="81"/>
            <rFont val="Tahoma"/>
            <family val="2"/>
          </rPr>
          <t xml:space="preserve">
En que consiste el apoyo? Material? …. No tiene recursos asignados </t>
        </r>
      </text>
    </comment>
    <comment ref="B16" authorId="0">
      <text>
        <r>
          <rPr>
            <b/>
            <sz val="9"/>
            <color indexed="81"/>
            <rFont val="Tahoma"/>
            <family val="2"/>
          </rPr>
          <t>Ariza Lopez:</t>
        </r>
        <r>
          <rPr>
            <sz val="9"/>
            <color indexed="81"/>
            <rFont val="Tahoma"/>
            <family val="2"/>
          </rPr>
          <t xml:space="preserve">
Lo relacionado con patrimonio bibliografico deberá hacer parte del objetivo 6</t>
        </r>
      </text>
    </comment>
    <comment ref="C16" authorId="0">
      <text>
        <r>
          <rPr>
            <b/>
            <sz val="9"/>
            <color indexed="81"/>
            <rFont val="Tahoma"/>
            <family val="2"/>
          </rPr>
          <t>Ariza Lopez:</t>
        </r>
        <r>
          <rPr>
            <sz val="9"/>
            <color indexed="81"/>
            <rFont val="Tahoma"/>
            <family val="2"/>
          </rPr>
          <t xml:space="preserve">
Hace parte de lo que esta contenido en el PNE??</t>
        </r>
      </text>
    </comment>
    <comment ref="B21" authorId="0">
      <text>
        <r>
          <rPr>
            <b/>
            <sz val="9"/>
            <color indexed="81"/>
            <rFont val="Tahoma"/>
            <family val="2"/>
          </rPr>
          <t>Ariza Lopez:</t>
        </r>
        <r>
          <rPr>
            <sz val="9"/>
            <color indexed="81"/>
            <rFont val="Tahoma"/>
            <family val="2"/>
          </rPr>
          <t xml:space="preserve">
Se ajusto la acción inicialmente propuesta por la BNC para que quede alineada a la iniciativa de las bases del PND</t>
        </r>
      </text>
    </comment>
    <comment ref="D21" authorId="0">
      <text>
        <r>
          <rPr>
            <b/>
            <sz val="9"/>
            <color indexed="81"/>
            <rFont val="Tahoma"/>
            <family val="2"/>
          </rPr>
          <t>Ariza Lopez:</t>
        </r>
        <r>
          <rPr>
            <sz val="9"/>
            <color indexed="81"/>
            <rFont val="Tahoma"/>
            <family val="2"/>
          </rPr>
          <t xml:space="preserve">
Se incluyen otros co responsables </t>
        </r>
      </text>
    </comment>
    <comment ref="B26" authorId="0">
      <text>
        <r>
          <rPr>
            <b/>
            <sz val="9"/>
            <color indexed="81"/>
            <rFont val="Tahoma"/>
            <family val="2"/>
          </rPr>
          <t>Ariza Lopez:</t>
        </r>
        <r>
          <rPr>
            <sz val="9"/>
            <color indexed="81"/>
            <rFont val="Tahoma"/>
            <family val="2"/>
          </rPr>
          <t xml:space="preserve">
Se incluyo acción de acuerdo con iniciativa planteada en la bases del PND. Se unifican 3 acciones propuestas por la BNC y se desagregan los productos </t>
        </r>
      </text>
    </comment>
    <comment ref="B29" authorId="0">
      <text>
        <r>
          <rPr>
            <b/>
            <sz val="9"/>
            <color indexed="81"/>
            <rFont val="Tahoma"/>
            <family val="2"/>
          </rPr>
          <t>Ariza Lopez:</t>
        </r>
        <r>
          <rPr>
            <sz val="9"/>
            <color indexed="81"/>
            <rFont val="Tahoma"/>
            <family val="2"/>
          </rPr>
          <t xml:space="preserve">
Se unificó. Aplicaría a artes y cinematografia, deberia incluir a Patrimonio </t>
        </r>
      </text>
    </comment>
    <comment ref="B34" authorId="0">
      <text>
        <r>
          <rPr>
            <b/>
            <sz val="9"/>
            <color indexed="81"/>
            <rFont val="Tahoma"/>
            <family val="2"/>
          </rPr>
          <t>Ariza Lopez:</t>
        </r>
        <r>
          <rPr>
            <sz val="9"/>
            <color indexed="81"/>
            <rFont val="Tahoma"/>
            <family val="2"/>
          </rPr>
          <t xml:space="preserve">
Se unuficó acción con artes </t>
        </r>
      </text>
    </comment>
    <comment ref="C36" authorId="0">
      <text>
        <r>
          <rPr>
            <b/>
            <sz val="9"/>
            <color indexed="81"/>
            <rFont val="Tahoma"/>
            <family val="2"/>
          </rPr>
          <t>Ariza Lopez:</t>
        </r>
        <r>
          <rPr>
            <sz val="9"/>
            <color indexed="81"/>
            <rFont val="Tahoma"/>
            <family val="2"/>
          </rPr>
          <t xml:space="preserve">
Revisar el detalle de este producto, debe estar contemplado en el indicador global de oferta de formación cultural </t>
        </r>
      </text>
    </comment>
  </commentList>
</comments>
</file>

<file path=xl/comments3.xml><?xml version="1.0" encoding="utf-8"?>
<comments xmlns="http://schemas.openxmlformats.org/spreadsheetml/2006/main">
  <authors>
    <author>Diego Camilo Charry Sánchez</author>
    <author>Yenny Alejandra Gonzalez Gomez</author>
  </authors>
  <commentList>
    <comment ref="I23" authorId="0">
      <text>
        <r>
          <rPr>
            <b/>
            <sz val="9"/>
            <color indexed="81"/>
            <rFont val="Tahoma"/>
            <family val="2"/>
          </rPr>
          <t>Diego Camilo Charry Sánchez:</t>
        </r>
        <r>
          <rPr>
            <sz val="9"/>
            <color indexed="81"/>
            <rFont val="Tahoma"/>
            <family val="2"/>
          </rPr>
          <t xml:space="preserve">
MQB: $40.000.000
MSC: $24.000.000</t>
        </r>
      </text>
    </comment>
    <comment ref="B27" authorId="1">
      <text>
        <r>
          <rPr>
            <b/>
            <sz val="9"/>
            <color indexed="81"/>
            <rFont val="Tahoma"/>
            <family val="2"/>
          </rPr>
          <t>Yenny Alejandra Gonzalez Gomez:</t>
        </r>
        <r>
          <rPr>
            <sz val="9"/>
            <color indexed="81"/>
            <rFont val="Tahoma"/>
            <family val="2"/>
          </rPr>
          <t xml:space="preserve">
Esto no es estímulos? Por favor revisar la acción y entregables.</t>
        </r>
      </text>
    </comment>
  </commentList>
</comments>
</file>

<file path=xl/comments4.xml><?xml version="1.0" encoding="utf-8"?>
<comments xmlns="http://schemas.openxmlformats.org/spreadsheetml/2006/main">
  <authors>
    <author>Ariza Lopez</author>
  </authors>
  <commentList>
    <comment ref="B12" authorId="0">
      <text>
        <r>
          <rPr>
            <b/>
            <sz val="9"/>
            <color indexed="81"/>
            <rFont val="Tahoma"/>
            <family val="2"/>
          </rPr>
          <t>Ariza Lopez:</t>
        </r>
        <r>
          <rPr>
            <sz val="9"/>
            <color indexed="81"/>
            <rFont val="Tahoma"/>
            <family val="2"/>
          </rPr>
          <t xml:space="preserve">
Se propone como valor agregado a la acción disminuir los tiempos de entrega
</t>
        </r>
      </text>
    </comment>
    <comment ref="B41" authorId="0">
      <text>
        <r>
          <rPr>
            <b/>
            <sz val="9"/>
            <color indexed="81"/>
            <rFont val="Tahoma"/>
            <family val="2"/>
          </rPr>
          <t>Ariza Lopez:</t>
        </r>
        <r>
          <rPr>
            <sz val="9"/>
            <color indexed="81"/>
            <rFont val="Tahoma"/>
            <family val="2"/>
          </rPr>
          <t xml:space="preserve">
ESTA SUPERVISIÓN ES LA QUE SE CONTRATA CON LA UNIVERSIDAD??</t>
        </r>
      </text>
    </comment>
  </commentList>
</comments>
</file>

<file path=xl/comments5.xml><?xml version="1.0" encoding="utf-8"?>
<comments xmlns="http://schemas.openxmlformats.org/spreadsheetml/2006/main">
  <authors>
    <author>Javier Armando Diaz Morales</author>
  </authors>
  <commentList>
    <comment ref="C28" authorId="0">
      <text>
        <r>
          <rPr>
            <sz val="9"/>
            <color indexed="81"/>
            <rFont val="Tahoma"/>
            <family val="2"/>
          </rPr>
          <t xml:space="preserve">objetivo 6
</t>
        </r>
      </text>
    </comment>
  </commentList>
</comments>
</file>

<file path=xl/sharedStrings.xml><?xml version="1.0" encoding="utf-8"?>
<sst xmlns="http://schemas.openxmlformats.org/spreadsheetml/2006/main" count="2074" uniqueCount="987">
  <si>
    <t>TIPO INDICADOR</t>
  </si>
  <si>
    <t xml:space="preserve">Gestión </t>
  </si>
  <si>
    <t>META CUATRIENIO</t>
  </si>
  <si>
    <t>RESPONSABLE DE LA ESTRATEGIA</t>
  </si>
  <si>
    <t xml:space="preserve">Código:  
Versión:                      
Fecha: </t>
  </si>
  <si>
    <t>LINEA
 BASE</t>
  </si>
  <si>
    <t>INDICADOR</t>
  </si>
  <si>
    <t xml:space="preserve">OBJETIVO ESTRATEGICO </t>
  </si>
  <si>
    <t>ESTRATEGIA</t>
  </si>
  <si>
    <t>No</t>
  </si>
  <si>
    <t>ACCIONES</t>
  </si>
  <si>
    <t>ENTREGABLES</t>
  </si>
  <si>
    <t>RESPONSABLE</t>
  </si>
  <si>
    <t>TIEMPO DE EJECUCIÓN</t>
  </si>
  <si>
    <t>TIPO DE GASTO</t>
  </si>
  <si>
    <t>RECURSOS</t>
  </si>
  <si>
    <t>Viceministro de Economía Naranja</t>
  </si>
  <si>
    <t>Establecer alianzas estratégicas para la consecución de recursos que apoyen el desarrollo de procesos culturales.</t>
  </si>
  <si>
    <t>Director de Fomento Regional</t>
  </si>
  <si>
    <t>Directora Biblioteca Nacional</t>
  </si>
  <si>
    <t>Directora de Artes</t>
  </si>
  <si>
    <t>Coordinadores PNCC y PNE.</t>
  </si>
  <si>
    <t>Coordinadora Grupo de Infraestructura Cultural</t>
  </si>
  <si>
    <t>Directora Biblioteca Nacional y Director Museo Nacional</t>
  </si>
  <si>
    <t>Director de Patrimonio</t>
  </si>
  <si>
    <t>Proyectos artísticos y culturales financiados a través del Programa Nacional de Concertación Cultural</t>
  </si>
  <si>
    <t>Estímulos otorgados a proyectos artísticos y culturales</t>
  </si>
  <si>
    <t>Coordinadora PNCC</t>
  </si>
  <si>
    <t>Coordinador PNE</t>
  </si>
  <si>
    <t>Personas beneficiadas por programas de formación artística y cultural</t>
  </si>
  <si>
    <t>Construcción, adecuación y/o dotación de infraestructuras culturales</t>
  </si>
  <si>
    <t xml:space="preserve">Exposiciones itinerantes realizadas en el territorio nacional </t>
  </si>
  <si>
    <t>Director Museo Nacional</t>
  </si>
  <si>
    <t>NA</t>
  </si>
  <si>
    <t xml:space="preserve">Bibliotecas públicas de la RNBP que implementan el Programa de Bibliotecas Itinerantes. </t>
  </si>
  <si>
    <t>Libros digitales dispuestos al público por la Biblioteca Nacional de Colombia</t>
  </si>
  <si>
    <t>Museo de la Diversidad étnica y cultural estructurado</t>
  </si>
  <si>
    <t>Coordinadora Grupo de Emprendimiento Cultural</t>
  </si>
  <si>
    <t>Municipios acompañados en el desarrollo de estrategias de circulación y formación de públicos, para el cine colombiano.</t>
  </si>
  <si>
    <t>Municipios acompañados en el desarrollo de estrategias de Nodos de Emprendimiento Cultural</t>
  </si>
  <si>
    <t>Director de Cinematografía</t>
  </si>
  <si>
    <t>Directora de Comunicaciones</t>
  </si>
  <si>
    <t>Colectivos de mujeres atendidos con fortalecimiento de sus habilidades y capacidades de gestión.</t>
  </si>
  <si>
    <t>Escuelas Taller de Colombia creadas</t>
  </si>
  <si>
    <t>Talleres Escuela creadas</t>
  </si>
  <si>
    <t>Escuela Taller Naranja creada</t>
  </si>
  <si>
    <t>Unidades de negocio bajo el modelo de la Diáspora Africana en Colombia apoyadas</t>
  </si>
  <si>
    <t>Implementación del Programa Expedición Sensorial en regiones priorizadas en los Planes de Desarrollo con Enfoque Territorial – PDET.</t>
  </si>
  <si>
    <t>Planes Especiales de Manejo y Protección – PEMP, formulados y aprobados</t>
  </si>
  <si>
    <t>Secretaría General</t>
  </si>
  <si>
    <t>Grupo de Servicio al ciudadano</t>
  </si>
  <si>
    <t>Grupo de Gestión Humana</t>
  </si>
  <si>
    <t>Grupo de Gestión de Sistemas e informática</t>
  </si>
  <si>
    <t>Grupo de Gestión Documental</t>
  </si>
  <si>
    <t>Oficina Asesora Jurídica</t>
  </si>
  <si>
    <t>Implementar acciones de protección, reconocimiento y salvaguarda del patrimonio cultural Colombiano para preservar e impulsar nuestra identidad nacional, desde los territorios.</t>
  </si>
  <si>
    <t>Dirección de Patrimonio</t>
  </si>
  <si>
    <t>Oficina Asesora de Asuntos Internacionales</t>
  </si>
  <si>
    <t>Dirección de Artes</t>
  </si>
  <si>
    <t>RESPONSABLE DEL INDICADOR</t>
  </si>
  <si>
    <t>Página</t>
  </si>
  <si>
    <t>NOMBRE RUBRO Y / O OTRAS FUENTES</t>
  </si>
  <si>
    <t>No.</t>
  </si>
  <si>
    <t>OBJETIVO ESTRATEGICO</t>
  </si>
  <si>
    <t>Fortalecimiento de la gestión jurídica de la entidad</t>
  </si>
  <si>
    <t>Fortalecimiento de las estrategias de transparencia, participación y servicio al ciudadano</t>
  </si>
  <si>
    <t>Promoción de una gerencia efectiva de los recursos físicos y financieros</t>
  </si>
  <si>
    <t>Promoción de la propiedad intelectual para las artes y patrimonio.</t>
  </si>
  <si>
    <t>Generación de “valor agregado naranja” en el sector productivo a partir del patrimonio cultural.</t>
  </si>
  <si>
    <t>Fortalecimiento de la función social del patrimonio cultural con enfoque de promoción de las identidades culturales desde los territorios - Memoria de los Territorios</t>
  </si>
  <si>
    <t>Transmisión y conservación de los oficios de las artes y el patrimonio cultural para el desarrollo social de los territorios- Memoria en las manos</t>
  </si>
  <si>
    <t xml:space="preserve">Impulso del consumo nacional de bienes y servicios artísticos y culturales </t>
  </si>
  <si>
    <t xml:space="preserve">Fortalecimiento del emprendimiento cultural en los territorios </t>
  </si>
  <si>
    <t>Jefe Oficina Jurídica</t>
  </si>
  <si>
    <t>INVERSIÓN</t>
  </si>
  <si>
    <t>FUNCIONAMIENTO</t>
  </si>
  <si>
    <t>OTRAS FUENTES</t>
  </si>
  <si>
    <t>N/A</t>
  </si>
  <si>
    <t>Dirección de Cinematografía</t>
  </si>
  <si>
    <t>Espacios físicos adecuados y/o mantenidos para el desarrollo de las funciones museológicas</t>
  </si>
  <si>
    <t>Fortalecimiento de los procesos de reparación colectiva de las comunidades con enfoque diferencial</t>
  </si>
  <si>
    <t>Director de Poblaciones</t>
  </si>
  <si>
    <t>Dirección de Poblaciones</t>
  </si>
  <si>
    <t>Biblioteca Nacional</t>
  </si>
  <si>
    <t xml:space="preserve">Direcciónd e Patrimonio </t>
  </si>
  <si>
    <t>Dirección Artes</t>
  </si>
  <si>
    <t xml:space="preserve">Dirección de Patrimonio </t>
  </si>
  <si>
    <t>Pilotos de PCI en contextos Urbanos PCIU implementados</t>
  </si>
  <si>
    <t>Cualificaciones del sector según el mapa ocupacional y los segmentos del campo cultural elaboradas.</t>
  </si>
  <si>
    <t>Directora Artes</t>
  </si>
  <si>
    <t>Valor de los recursos técnicos y/o financieros gestionados a través de procesos de cooperación.</t>
  </si>
  <si>
    <t>Área de asuntos internacionales y cooperación</t>
  </si>
  <si>
    <t>Oficina Asesora de Planeación</t>
  </si>
  <si>
    <t>N.A</t>
  </si>
  <si>
    <t>Capacidad en la prestación de servicios de tecnología</t>
  </si>
  <si>
    <t>LÍDER DE OBJETIVO</t>
  </si>
  <si>
    <t>1 Herramienta para captura, seguimiento y reporte de la información</t>
  </si>
  <si>
    <t>Fortalecer la capacidad de gestión y desempeño institucional y la mejora continua de los procesos, basada en  la gestión de los riesgos,  el manejo de la  información y la evaluación para la toma de decisiones.</t>
  </si>
  <si>
    <t xml:space="preserve">Fortalecimiento de  las TICs y los canales de comunicación.  </t>
  </si>
  <si>
    <t>Apoyo a la gestión institucional en la implementación de la política cultural nacional</t>
  </si>
  <si>
    <t>Proyectos financiados</t>
  </si>
  <si>
    <t>Jefe Oficina Asesora Jurídica</t>
  </si>
  <si>
    <t>Despacho Ministra</t>
  </si>
  <si>
    <t xml:space="preserve">Fortalecimiento de la gestión jurídica de la entidad
</t>
  </si>
  <si>
    <t>Actualizar, fortalecer y conservar el conocimiento jurídico del equipo de la Oficina y las dependencias para mejorar la gestión jurídica, mitigando el riesgo de la actividad litigiosa.</t>
  </si>
  <si>
    <t xml:space="preserve">Fortalecer la capacidad de gestión y desempeño institucional y la mejora continua de los procesos, basada en  la gestión de los riesgos,  el manejo de la  información y la evaluación para la toma de decisiones
</t>
  </si>
  <si>
    <t>Fecha Inicio</t>
  </si>
  <si>
    <t>Fecha Final</t>
  </si>
  <si>
    <t>Por definir</t>
  </si>
  <si>
    <t>Apoyo a la gestión institucional en la implementación de la Política Cultural Nacional</t>
  </si>
  <si>
    <t>DISEÑO Y REALIZACIÓN DE LA CONVOCATORIA NACIONAL DE ESTÍMULOS NACIONAL</t>
  </si>
  <si>
    <t xml:space="preserve">Oficina de Control Interno </t>
  </si>
  <si>
    <t>Dirección Cinematografía</t>
  </si>
  <si>
    <t>Capacitación</t>
  </si>
  <si>
    <t>Elaborar un instrumento de diagnóstico y caracterización del talento humano para la toma de decisiones</t>
  </si>
  <si>
    <t xml:space="preserve">Reestructurar y fortalecer el portal de información del Ministerio consolidando todos los sistemas de información misionales </t>
  </si>
  <si>
    <t>Grupo de Gestión Administrativa</t>
  </si>
  <si>
    <t>1. 02/01/2019
2. 02/01/2019
3. 02/01/2019
4. 15/03/2019</t>
  </si>
  <si>
    <t>1. 21/01/2019
2. 25/01/2019
3. 25/01/2019
4. 29/03/2019</t>
  </si>
  <si>
    <t>Generar y ejecutar dos convocatorias anuales de estímulos, que permitan mayor participación, alcance territorial y financiación</t>
  </si>
  <si>
    <t>1. Documento de solicitud de vigencias futuras para convocatorias del PNE.
2. Dos portafolios de convocatorias del PNE diseñados, aprobados y ofertados.
3. Resoluciones de apertura de las convocatorias.</t>
  </si>
  <si>
    <t>Definir e implementar una estrategia de difusión, socialización y comunicación del PNE que permita mayor visibilización, apropiación, recordación y participación en las regiones</t>
  </si>
  <si>
    <t>1. 30/04/2019
2. 13/09/2019
3. 16/12/2019</t>
  </si>
  <si>
    <t>PNE (Corresponsables Áreas Misionales - Oficina Juridica - Despacho Ministra)</t>
  </si>
  <si>
    <t>1. 08/04/2019
2. 08/04/2019
3. 22/04/2019</t>
  </si>
  <si>
    <t>1. 31/10/2019
2. 29/11/2019
3. 16/12/2019</t>
  </si>
  <si>
    <t>Realizar un diagnóstico y evaluación del PNE, a partir de información histórica, que permita obtener indicadores de participación regional, municipal, poblacional, así como fortalezas y debilidades por sectores, para la toma de decisiones estratégicas</t>
  </si>
  <si>
    <t>1. Documento de diagnóstico.</t>
  </si>
  <si>
    <t>Gestionar la revisión y aprobación de la Política Nacional de Museos</t>
  </si>
  <si>
    <t>Directores Museos Bogotá</t>
  </si>
  <si>
    <t xml:space="preserve">Promover la articulación de las redes territoriales y temáticas en las regiones. </t>
  </si>
  <si>
    <t xml:space="preserve">Dirección Museo Nacional </t>
  </si>
  <si>
    <t>Optimizacion de la apropiación del patrimonio de los Museos</t>
  </si>
  <si>
    <t>Direcciones Museo Nacional y Museo Colonial y Santa Clara</t>
  </si>
  <si>
    <t>Dirección Museo Nacional</t>
  </si>
  <si>
    <t>Diseñar e implementar el plan de habilitación de espacios físicos</t>
  </si>
  <si>
    <t>Directores Museos</t>
  </si>
  <si>
    <t xml:space="preserve">Desarrollar proyectos curatoriales, expositivos,  editoriales y divulgativos </t>
  </si>
  <si>
    <t>Guiones curatoriales
Exposiciones
Publicaciones impresas y digitales</t>
  </si>
  <si>
    <t>Desarrollar proyectos educativos y culturales</t>
  </si>
  <si>
    <t>Servicios educativos (eventos de carácter académicos jornadas, conferencias, talleres, recorridos guiados,etc) y culturales (conciertos, ferias, obras de teatro, circo, cine, etc)</t>
  </si>
  <si>
    <t xml:space="preserve">Diseñar y desarrollar programas con enfoque diferencial para los diversos grupos etareos, sociales y raciales que se impactan a través de los Museos a nivel nacional. </t>
  </si>
  <si>
    <t>14 Programas con enfoque diferencial definidos e implementados</t>
  </si>
  <si>
    <t xml:space="preserve">Directores Museos (Corresponsables Dir FOMENTO - ARTES).
</t>
  </si>
  <si>
    <t>Apoyar a las direcciones en la revision y conceptualización de las propuestas de normas que regulen en sector.</t>
  </si>
  <si>
    <t>Propuestas de normas revisadas y conceptrualizadas</t>
  </si>
  <si>
    <t>Dirección de Fomento Regional</t>
  </si>
  <si>
    <t>Fortalecimiento de la gestión cultural a nivel nacional 
Implantación del Sistema Nacional de Cultura a nivel Nacional</t>
  </si>
  <si>
    <t xml:space="preserve">Dirección de Fomento Regional </t>
  </si>
  <si>
    <t xml:space="preserve">Fortalecimiento de la gestión cultural a nivel nacional </t>
  </si>
  <si>
    <t>1. 02/01/2019
2. 25/02/2019
3. 12/11/2019</t>
  </si>
  <si>
    <t>1. 01/10/2019
2. 02/01/2019
3. 20/02/2019</t>
  </si>
  <si>
    <t>1. 30/11/2019
2. 31/07/2019
3. 05/08/2019</t>
  </si>
  <si>
    <t>Coordinador Grupo de Infraestructura</t>
  </si>
  <si>
    <t>CONSTRUCCIÓN, ADECUACIÓN, MANTENIMIENTO, RESTAURACIÓN Y DOTACIÓN DE INFRAESTRUCTURA NACIONAL</t>
  </si>
  <si>
    <t>GOBIERNO JAPONES</t>
  </si>
  <si>
    <t>MUNICIPIOS</t>
  </si>
  <si>
    <t>SECTOR PRIVADO</t>
  </si>
  <si>
    <t>No Aplica</t>
  </si>
  <si>
    <t>01/012019</t>
  </si>
  <si>
    <t>ACTIVIDADES DE PROMOCIÓN Y DESARROLLO DE LA CULTURA - CONVENIOS SECTOR PRIVADO</t>
  </si>
  <si>
    <t>ACTIVIDADES DE PROMOCIÓN Y DESARROLLO DE LA CULTURA - CONVENIOS SECTOR PUBLICO</t>
  </si>
  <si>
    <t xml:space="preserve">GASTOS INHERENES AL DESARROLLO DE LA LEY 1379/2010 </t>
  </si>
  <si>
    <t>Realizar conciertos gratuitos en espacios no convencionales de Bogotá y municipios cercanos que lleven la experiencia de la música en vivo a nuevos públicos.</t>
  </si>
  <si>
    <t>12 conciertos (Programas de mano, publicación en redes y registro fotográfico)</t>
  </si>
  <si>
    <t>Inversión</t>
  </si>
  <si>
    <t>Apoyo al desarrollo de la música sinfónica nacional</t>
  </si>
  <si>
    <t>Otras fuentes</t>
  </si>
  <si>
    <t>Ingresos por gestión propia, venta de conciertos, taquilla, patrocinios, donaciones.</t>
  </si>
  <si>
    <t>Vinculación de la Orquesta Sinfónica Nacional de Colombia a la conmemoración del Bicentenario</t>
  </si>
  <si>
    <t>3 conciertos (Programas de mano, publicación en redes y registro fotográfico)</t>
  </si>
  <si>
    <t>8 conciertos (Programas de mano, publicación en redes y registro fotográfico)</t>
  </si>
  <si>
    <t>2 conciertos, 1 taller y 1 concurso (Programas de mano, publicación en redes y registro fotográfico)</t>
  </si>
  <si>
    <t>Integrar la práctica musical de la Orquesta  para la puesta escena de opera y ballet con miras a ampliar la oferta artística.</t>
  </si>
  <si>
    <t>7 presentaciones (Programas de mano, publicación en redes y registro fotográfico)</t>
  </si>
  <si>
    <t xml:space="preserve">Fortalecer la alianza estratégica institucional con el Teatro Colón, para ofrecer espectáculos atractivos para todos los públicos. </t>
  </si>
  <si>
    <t>Difundir el repertorio sinfónico universal y acercar a distintos publicos a la experiencia sinfónica en vivo.</t>
  </si>
  <si>
    <t>Sinfonica</t>
  </si>
  <si>
    <t>31/12/219</t>
  </si>
  <si>
    <t>No aplica</t>
  </si>
  <si>
    <t xml:space="preserve">Generar capacidades a través de procesos de formación y de la medición del impacto social, cultural y económico de algunos proyectos apoyados </t>
  </si>
  <si>
    <t>ADQUISICIÓN DE BIENES Y SERVICIOS (GASTOS GENERALES)</t>
  </si>
  <si>
    <t xml:space="preserve">Actas de resultados </t>
  </si>
  <si>
    <t>Consolidar los recursos de tecnología de información y comunicaciones, con el fin de apoyar el cumplimiento de la misión institucional y la ejecución de los proyectos de la entidad.</t>
  </si>
  <si>
    <t>Registrar, procesar y generar información para el fortalecimiento del ecositema cinematográfico, a través del Sistema de Información y Registro Cinematográfico (SIREC), Cuenta Satélite de Cultura, entre otros.</t>
  </si>
  <si>
    <t xml:space="preserve">Manual del sistema del SIREC
</t>
  </si>
  <si>
    <t>Fortalecer el desarrollo artístico e industrial de la cinematografía en Colombia</t>
  </si>
  <si>
    <t xml:space="preserve">Manual de usuario del SIREC
</t>
  </si>
  <si>
    <t>Reportes maestros del SIREC</t>
  </si>
  <si>
    <t>Anuario estádistico del Cine Colombiano</t>
  </si>
  <si>
    <t xml:space="preserve">Apoyo a la gestión </t>
  </si>
  <si>
    <t>Fortalecer la capacidad de gestión, contratación y seguimiento de las acciones de la Dirección de Cinematografía</t>
  </si>
  <si>
    <t>Reportes de ejecución de contratos, convenios y gastos de apoyo a la gestión</t>
  </si>
  <si>
    <t>Fortalecer el desarrollo artístico e industrial de la cinematografía en Colombia y Fortalecer la preservación, protección y el acceso del patrimonio audiovisual Colombiano</t>
  </si>
  <si>
    <t>Taller realizado y evaluado</t>
  </si>
  <si>
    <t>01/03//2019</t>
  </si>
  <si>
    <t xml:space="preserve">Prototipo de aplicación para dispositivos móviles evaluado  </t>
  </si>
  <si>
    <t>Evento de aniversario realizado</t>
  </si>
  <si>
    <t>Plan de funcionamiento tecnológico con recomendaciones de mejora</t>
  </si>
  <si>
    <t>Acompañar a los agentes del sector cinematográfico en acciones para el desarrollo del ecosistema cinematográfico con énfasis en emprendimiento</t>
  </si>
  <si>
    <t>Diagnóstico de la situación de alfabetización audiovisual en educación básica y media</t>
  </si>
  <si>
    <t>Agenda de trabajo con entidades educativas y el Mineducación</t>
  </si>
  <si>
    <t>Fomentar la internacionalización del cine colombiano</t>
  </si>
  <si>
    <t>Documental colombiano apoyado</t>
  </si>
  <si>
    <t>Coproducciones, proyectos de desarrollo y programas de formación apoyadas en el marco del programa Ibermedia</t>
  </si>
  <si>
    <t>Programas de la CAACI apoyados</t>
  </si>
  <si>
    <t>Fomentar la creación de Clusters de Industria Creativas y Cinematográficos en los territorios</t>
  </si>
  <si>
    <t>Desarollar una estrategia para el fortalecimiento del circuito de exhibición alterno del cine colombiano</t>
  </si>
  <si>
    <t>Fortalecer el Sistema de Información del Patrimonio Audiovisual Colombiano, SIPAC.</t>
  </si>
  <si>
    <t>Talleres realizados y evaluados del SIPAC</t>
  </si>
  <si>
    <t>Fortalecer la preservación, protección y el acceso del patrimonio audiovisual Colombiano</t>
  </si>
  <si>
    <t>Patrimonio audiovisual colombiano, capítulo pueblos indígenas PACCPI</t>
  </si>
  <si>
    <t>Talleres realizados y evaluados del PACCPI</t>
  </si>
  <si>
    <t>Apoyar la gestión de la Dirección de Cinematografía en investigación y patrimonio audiovisual</t>
  </si>
  <si>
    <t>Procesos de investigación y patrimonio audiovisual realizados y evaluados</t>
  </si>
  <si>
    <t xml:space="preserve">Unidades conservadas, documentadas y preservadas </t>
  </si>
  <si>
    <t>Dirección de Cinematografía, Dirección de Comunicaciones, Museo Quinta de Bolívar y Biblioteca Nacional</t>
  </si>
  <si>
    <t>Política cinematográfica ejecutada y socializada</t>
  </si>
  <si>
    <t>Fortalecer el desarrollo artístico e industrial de la cinematografía en Colombia y Fortalecimiento de la preservación y protección al Patrimonio Audiovisual Colombiano</t>
  </si>
  <si>
    <t xml:space="preserve">Fortalecimiento de las estrategias de transparencia, participación y servicio al ciudadano
</t>
  </si>
  <si>
    <t>Rendición de cuentas</t>
  </si>
  <si>
    <t xml:space="preserve">Fortalecimiento de la implementación de los instrumentos archivísticos para facilitar su utilización y garantizar su conservación y preservación a largo plazo.
</t>
  </si>
  <si>
    <t>Implementar los instrumentos archivísticos.</t>
  </si>
  <si>
    <t xml:space="preserve">Tabla de Retenciòn Documental. Programa de Gestiòn Documental. Inventarios (Inventarios Documentales, Inventario de Transferencias Documentales. Inventario de Eliminaciones Documentales.) Cuadro de Clasificaciòn Documental. Plan Institucional de Archivos. Modelo de Requisitos de Gestiòn de Documentos Electrònicos. Banco Terminològico de Series y Subseries Documentales. Tabla de Control de Acceso. </t>
  </si>
  <si>
    <t>Grupo de Gestiòn Documental</t>
  </si>
  <si>
    <t>APOYO A LA GESTIÓN INSTITUCIONAL EN LA IMPLEMENTACIÓN DE LA POLÍTICA CULTURAL NACIONAL</t>
  </si>
  <si>
    <t>Grupo de Servicio al Ciudadano</t>
  </si>
  <si>
    <t>Grupo de Servicio al Ciudadano
Oficina Asesora de Planeación</t>
  </si>
  <si>
    <t>Realizar dos (2) jornadas de fortalecimiento instititucional sobre la promoción del  control social y fomento de la participación ciudadana en el Ministerio de Cultura</t>
  </si>
  <si>
    <t>2 jornadas de capacitación</t>
  </si>
  <si>
    <t>Asesorar a las entidades territoriales en los procesos de planeación, financiación y desarrollo institucional y fortalecer la articulación entre los diferentes niveles de gobierno</t>
  </si>
  <si>
    <t>Generar capacidades de los creadores y gestores culturales mediante la formación en diseño y formulación de proyectos</t>
  </si>
  <si>
    <t xml:space="preserve">Fortalecimiento de las  políticas de gestión  del Talento Humano </t>
  </si>
  <si>
    <t>Honorarios</t>
  </si>
  <si>
    <t>Desarrollar y aplicar el modelo piloto en 3 áreas del Ministerio de Cultura.</t>
  </si>
  <si>
    <t>Elaborar el documento resultados del modelo piloto</t>
  </si>
  <si>
    <t xml:space="preserve">Implantación de la plataforma tecnológica, adquisición, desarrollo, integración, suministro </t>
  </si>
  <si>
    <t xml:space="preserve">Implementar auditorias internas integrales para evaluar las normas ambiental, seguridad y salud  y del trabajo y seguridad de la información </t>
  </si>
  <si>
    <t>Diseñar el plan estrategico de divulgación y prensa 2019-2022</t>
  </si>
  <si>
    <t xml:space="preserve">Revisar y actualizar los protocolos y lineamientos de divulgación y prensa. </t>
  </si>
  <si>
    <t>Implementar y hacer seguimiento al plan  estrategico de divulgación y prensa.</t>
  </si>
  <si>
    <t>Formulación, desarrollo y actualización del marco normativo del sector cultura</t>
  </si>
  <si>
    <t>Grupo de Gestión Financiera y Contable</t>
  </si>
  <si>
    <t>Realizar la producción y/o coproducción de espectáculos de las artes escénicas y musicales, para fortalecer el repertorio de obras que hacen parte de la memoria institucional y garantizar la programación contínua del Teatro Colón</t>
  </si>
  <si>
    <t>Dirección del Teatro Colón</t>
  </si>
  <si>
    <t>AMPLIACIÓN MANTENIMIENTO DOTACIÓN Y OPERACIÓN DEL TEATRO NACIONAL DE CRISTOBAL COLÓN - BOGOTÁ</t>
  </si>
  <si>
    <t>Formar nuevos públicos en el conocimiento de las artes escénicas y musicales mediante talleres, conversatorios, clases magistrales y visitas guiadas al Teatro Colón</t>
  </si>
  <si>
    <t xml:space="preserve">Garantizar la puesta en escena de toda la programación y la operación técnica, administrativa  y logística del Teatro Colón </t>
  </si>
  <si>
    <t>Mantenimientos locativos y de los equipos técnicos para garantizar la puesta en escena de los espectáculos</t>
  </si>
  <si>
    <r>
      <t xml:space="preserve">Desarrollar procesos de formación en </t>
    </r>
    <r>
      <rPr>
        <b/>
        <sz val="11"/>
        <rFont val="Arial"/>
        <family val="2"/>
      </rPr>
      <t xml:space="preserve">comunicación para la creación sonora </t>
    </r>
    <r>
      <rPr>
        <sz val="11"/>
        <rFont val="Arial"/>
        <family val="2"/>
      </rPr>
      <t>enfocados en la innovación y la implementación de estrategias para visualizar la identidad, la riqueza y el patrimonio cultural con enfoque territorial y poblacional.</t>
    </r>
  </si>
  <si>
    <t>Dirección de comunicaciones</t>
  </si>
  <si>
    <t>IMPLANTACION DE PROGRAMAS PARA EL FORTALECIMIENTO EN LA FORMACION,GESTION Y DIFUSION DE PROYECTOS ARTISTICOS Y CULTURALES EN EL PAIS</t>
  </si>
  <si>
    <r>
      <t xml:space="preserve">Desarrollar procesos de formación en </t>
    </r>
    <r>
      <rPr>
        <b/>
        <sz val="11"/>
        <rFont val="Arial"/>
        <family val="2"/>
      </rPr>
      <t xml:space="preserve">comunicación para la creación audiovisual </t>
    </r>
    <r>
      <rPr>
        <sz val="11"/>
        <rFont val="Arial"/>
        <family val="2"/>
      </rPr>
      <t>enfocados en la innovación y la implementación de estrategias para visualizar la identidad, la riqueza y el patrimonio cultural con enfoque territorial y poblacional.</t>
    </r>
  </si>
  <si>
    <r>
      <t xml:space="preserve">Desarrollar procesos de formación en </t>
    </r>
    <r>
      <rPr>
        <b/>
        <sz val="11"/>
        <rFont val="Arial"/>
        <family val="2"/>
      </rPr>
      <t xml:space="preserve">comunicación para la creación convergente </t>
    </r>
    <r>
      <rPr>
        <sz val="11"/>
        <rFont val="Arial"/>
        <family val="2"/>
      </rPr>
      <t>enfocados en la innovación y la implementación de estrategias para visualizar la identidad, la riqueza y el patrimonio cultural con enfoque territorial y poblacional.</t>
    </r>
  </si>
  <si>
    <r>
      <t xml:space="preserve">Desarrollar procesos de formación en </t>
    </r>
    <r>
      <rPr>
        <b/>
        <sz val="11"/>
        <rFont val="Arial"/>
        <family val="2"/>
      </rPr>
      <t xml:space="preserve">comunicación </t>
    </r>
    <r>
      <rPr>
        <sz val="11"/>
        <rFont val="Arial"/>
        <family val="2"/>
      </rPr>
      <t>para la producción de contenidos propios con enfoque diferencial.</t>
    </r>
  </si>
  <si>
    <r>
      <t xml:space="preserve">Apoyar la producción de narrativas y contenidos </t>
    </r>
    <r>
      <rPr>
        <b/>
        <sz val="11"/>
        <rFont val="Arial"/>
        <family val="2"/>
      </rPr>
      <t>sonoros</t>
    </r>
    <r>
      <rPr>
        <sz val="11"/>
        <rFont val="Arial"/>
        <family val="2"/>
      </rPr>
      <t xml:space="preserve"> con enfoque territorial. </t>
    </r>
  </si>
  <si>
    <r>
      <t xml:space="preserve">Apoyar la producción de narrativas y contenidos </t>
    </r>
    <r>
      <rPr>
        <b/>
        <sz val="11"/>
        <rFont val="Arial"/>
        <family val="2"/>
      </rPr>
      <t>audiovisuales</t>
    </r>
    <r>
      <rPr>
        <sz val="11"/>
        <rFont val="Arial"/>
        <family val="2"/>
      </rPr>
      <t xml:space="preserve"> con enfoque territorial. </t>
    </r>
  </si>
  <si>
    <r>
      <t xml:space="preserve">Apoyar la producción de narrativas y contenidos </t>
    </r>
    <r>
      <rPr>
        <b/>
        <sz val="11"/>
        <rFont val="Arial"/>
        <family val="2"/>
      </rPr>
      <t xml:space="preserve">convergentes </t>
    </r>
    <r>
      <rPr>
        <sz val="11"/>
        <rFont val="Arial"/>
        <family val="2"/>
      </rPr>
      <t>con enfoque territorial. </t>
    </r>
  </si>
  <si>
    <t>Fortalecimiento de los espacios de participación del sector de la comunicación y la cultura a través de actividades de investigación y gestión del conocimiento. </t>
  </si>
  <si>
    <t>Apoyar la preservación y circulación de contenidos culturales mediáticos en los territorios en articulación con gestores y actores locales</t>
  </si>
  <si>
    <t>Plan de circulación.
Inventario de contenidos</t>
  </si>
  <si>
    <t>Fortalecer las capacidades y procesos de emprendimiento de empresas y centros de producción de contenidos culturales mediáticos</t>
  </si>
  <si>
    <t>Diseñar el Plan Estratégico de Medios</t>
  </si>
  <si>
    <t>Piezas Audiovisuales, Plan de Medios</t>
  </si>
  <si>
    <t>Enero-Diciembre</t>
  </si>
  <si>
    <t>Dirección de Comunicaciones - Prensa</t>
  </si>
  <si>
    <t>Garantia de la preservación del patrimonio material representado en las colecciones de los Museos del Ministerio de  Cultura</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</si>
  <si>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</si>
  <si>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 xml:space="preserve">Procedimiento para el seguimiento a compromisos en el territorio </t>
  </si>
  <si>
    <t>Herramienta de seguimiento (Tablero de Control)</t>
  </si>
  <si>
    <t xml:space="preserve">Liderar la articulación entre los diferentes niveles de gobierno, los agentes del sector cultura y el sector privado para propiciar el acceso a la cultura, la innovación y el emprendimiento cultural desde nuestros territorios
</t>
  </si>
  <si>
    <t>ASISTENCIA PARA LA INCORPORACION DEL ENFOQUE DIFERENCIAL DE DIVERSIDAD Y DE ACCION SIN DAÑO EN PLANES, PROGRAMAS Y PROYECTOS EN ENTIDADES DE ESTADO Y DE GOBIERNO NACIONAL</t>
  </si>
  <si>
    <t xml:space="preserve">Fortalecimiento de los procesos de reparación colectiva de las comunidades con enfoque diferencial
</t>
  </si>
  <si>
    <t>Desarrollar planes de recuperación y fortalecimiento del tejido social y cultural de acuerdo a los requerimientos generados en las sentencias.</t>
  </si>
  <si>
    <t xml:space="preserve">Fortalecimiento del emprendimiento cultural en los territorios 
</t>
  </si>
  <si>
    <t xml:space="preserve">200 Creadores y gestores culturales formados en formulación de proyectos </t>
  </si>
  <si>
    <t xml:space="preserve">Plan de atención a comunidades de usuarios </t>
  </si>
  <si>
    <t xml:space="preserve">Formación para las artes, la cultura y la economía creativa </t>
  </si>
  <si>
    <t>Dirección de Cinematografia</t>
  </si>
  <si>
    <t>IMPLEMENTACIÓN DEL PLAN PARA LAS ARTES A NIVEL NACIONAL</t>
  </si>
  <si>
    <t xml:space="preserve">Promoción de un entorno institucional para el desarrollo y la consolidación de la ciudadanía creativa y la economía naranja </t>
  </si>
  <si>
    <t>Implementación Plan Nacional para las Artes</t>
  </si>
  <si>
    <t>Promover la conformación de los consejos departamentales y consejo nacional de áreas artísticas</t>
  </si>
  <si>
    <t>Fortalecer las capacidades locales para la gestión de las practicas artísticas.</t>
  </si>
  <si>
    <t>Asesorías técnicas realizadas (escuelas, talleres, organizaciones, entre otros)</t>
  </si>
  <si>
    <t>Realizar procesos de formación para agentes del sector artístico</t>
  </si>
  <si>
    <t xml:space="preserve">Dirección de Artes
</t>
  </si>
  <si>
    <t xml:space="preserve">Implementacion del plan nacional para las artes </t>
  </si>
  <si>
    <t>Fortalecer escuelas, programas y procesos de formación artística.</t>
  </si>
  <si>
    <t xml:space="preserve">* Niños y jóvenes beneficiados por programas y procesos artísticos y culturales 
* Escuelas financiadas y/o apoyadas </t>
  </si>
  <si>
    <t>*Documento de bases para la actualización e implementación
* Acuerdos interinstitucionales para la implementación</t>
  </si>
  <si>
    <t>Formular una estrategia para aumentar la participación y el consumo cultural en las artes.</t>
  </si>
  <si>
    <t xml:space="preserve">Estrategia formulada </t>
  </si>
  <si>
    <t>Recursos IVA- BNC</t>
  </si>
  <si>
    <t>Desarrollar campañas de promoción de lectura y escritura.</t>
  </si>
  <si>
    <t>Campañas de promoción de lectura implementadas</t>
  </si>
  <si>
    <t>Apoyar las ferias del libro nacionales e internacionales</t>
  </si>
  <si>
    <t>Elaborar, adquirir y distribuir productos editoriales para fortalecimiento de la expresiones artísticas y culturales.</t>
  </si>
  <si>
    <t>Publicaciónes realizadas 
Publicaciónes distribuidas</t>
  </si>
  <si>
    <t xml:space="preserve">Promover la circulación de productos artísticos </t>
  </si>
  <si>
    <t>* Eventos celebra (danza, música y teatro) realizados
* Eventos de circulación realizados
* Eventos de circulación apoyados
* Productos circulados
* Artistas en circulación</t>
  </si>
  <si>
    <t xml:space="preserve">Participar en espacios de visibilización y promoción de las artes  </t>
  </si>
  <si>
    <t>Participación en eventos artísticos y culturales</t>
  </si>
  <si>
    <t xml:space="preserve">Realizar residencias artísticas </t>
  </si>
  <si>
    <t>* Residencias realizadas
* Beneficiarios</t>
  </si>
  <si>
    <t>Implementación del plan nacional para las artes</t>
  </si>
  <si>
    <t>Socializar y estructurar de manera participativa con las áreas del Ministerio la metodología SACUDETE del Sector Cultura</t>
  </si>
  <si>
    <t>Transmisión y conservación de los oficios de las artes y el patrimonio cultural para el desarrollo social de los territorios - Memoria en las manos</t>
  </si>
  <si>
    <t xml:space="preserve">Fortalecimiento de la función social del patrimonio cultural con enfoque de promoción de las identidades culturales desde los territorios - Memoria de los Territorios
</t>
  </si>
  <si>
    <t xml:space="preserve">Promoción de la propiedad intelectual para las artes y patrimonio.
</t>
  </si>
  <si>
    <t>Apoyar la investigación y producción de las audiotecas</t>
  </si>
  <si>
    <t xml:space="preserve">implementación del plan nacional para las artes </t>
  </si>
  <si>
    <t>Formular y/o implementar proyectos para atender los territorios y poblaciones especificas</t>
  </si>
  <si>
    <t>* Proyectos formulados 
* Proyectos implementados
* Informes de ejecución de acciones</t>
  </si>
  <si>
    <t xml:space="preserve">Promover espacios para la investigación artística y cultural </t>
  </si>
  <si>
    <t>* Encuentros de investigadores realizados
* Proyectos de investigación realizados</t>
  </si>
  <si>
    <t>Documento de diagnostico de la fuente de financiación de Recursos INC</t>
  </si>
  <si>
    <t>Procedimiento INC actualizado</t>
  </si>
  <si>
    <t>Plan de visitas de control y seguimiento al 20% de los proyectos conceptuados favorablemente</t>
  </si>
  <si>
    <t>Herramienta de seguimiento - Tablero de control</t>
  </si>
  <si>
    <t>Promoción de una gerencia efectiva de los recursos físicos y financieros.</t>
  </si>
  <si>
    <t>Fortalecer el ciclo de gestión de los proyectos de inversión</t>
  </si>
  <si>
    <t>Fortalecer la formulación y el seguimiento al plan de acción de la entidad</t>
  </si>
  <si>
    <t>Diseñar e implementar un plan para la integración del Sistema Integrado de Gestión Institucional SIGI</t>
  </si>
  <si>
    <t>Elaborar el diagnóstico de integración del Sistema Integrado de Gestión Institucional SIGI</t>
  </si>
  <si>
    <t xml:space="preserve">Articulación y mejoramiento del Sistema Integrado de Gestión Institucional </t>
  </si>
  <si>
    <t>Generar lineamiento para subsanar las brechas en la implementación del modelo MIPG a nivel sectorial y con los subsistemas de gestión del Ministerio de Cultura</t>
  </si>
  <si>
    <t>Identificar las brechas de implementación del modelo MIPG a nivel sectorial e institucional</t>
  </si>
  <si>
    <t>Aseguramiento y fortalecimiento del Modelo Integrado de Planeación y Gestión en el Ministerio de Cultura</t>
  </si>
  <si>
    <t>Oficina de Control Interno</t>
  </si>
  <si>
    <t>Informes de Seguimiento de las Estrategias de Rendición de Cuentas y de Participación Ciudadana</t>
  </si>
  <si>
    <t>Hacer seguimiento periodico a la implementación de la Estrategias de Rendición de Cuentas y a la Estrategia de Participación Ciudadana.</t>
  </si>
  <si>
    <t>Oficina Asesora de Planeación
Grupo de Servicio al Ciudadano</t>
  </si>
  <si>
    <t>Medición de los resultados de las Estrategias de Rendición de Cuentas y de la Estrategia de Participación Ciudadana</t>
  </si>
  <si>
    <t>Identificar los espacios de participación ciudadana en todas las áreas del Ministerio de Cultura y establecer la estrategia de participación</t>
  </si>
  <si>
    <t>Actualizar la caracterización de usuarios del Ministerio de Cultura</t>
  </si>
  <si>
    <t xml:space="preserve">Caracterización focalizada de usuarios </t>
  </si>
  <si>
    <t>Oficina Asesora de Planeación 
Áreas involucradas en la prestación de servicios</t>
  </si>
  <si>
    <t>Diseñar estrategias e instrumentos para identificar, registrar, simplificar, racionalizar y mejorar los trámites de la Entidad</t>
  </si>
  <si>
    <t>Plan de racionalización de trámites</t>
  </si>
  <si>
    <t>Oficina Asesora de Planeación 
Áreas responsables de los tramites inscritos en SUIT</t>
  </si>
  <si>
    <t>Tramites, Servicios y OPAS nuevos a inscribir en el SUIT</t>
  </si>
  <si>
    <t>Oficina Asesora de Planeación 
Áreas responsables de los tramites a inscribir en SUIT</t>
  </si>
  <si>
    <t>Sensibilizar a las areas misionales frente a la identificación, mejoramiento, racionalización o eliminación de los tramites, servicios y OPAS.</t>
  </si>
  <si>
    <t xml:space="preserve">Sensibilizaciónes realizadas </t>
  </si>
  <si>
    <t>Coordinadora del Grupo de Selección y Adquisiciones- BNC</t>
  </si>
  <si>
    <t xml:space="preserve"> FORTALECIMIENTO EN EL ACCESO AL CONOCIMIENTO  NACIONAL</t>
  </si>
  <si>
    <t>FORTALECIMIENTO DE LAS BIBLIOTECAS PÚBLICAS, ITINERANTES Y ACCESO AL LIBRO DIGITAL.</t>
  </si>
  <si>
    <t xml:space="preserve">RECURSOS IMPUESTO NACIONAL AL CONSUMO TELEFONÍA MOVIL - RED NACIONAL DE BIBLIOTECAS PÚBLICAS </t>
  </si>
  <si>
    <t>Coordinación Procesos Organizacionales</t>
  </si>
  <si>
    <t>Informe de cumplimiento de indicadores y metas de gestión</t>
  </si>
  <si>
    <t>Realizar apoyo a las acciones de fortalecimiento y gestión de la Red Nacional de Bibliotecas Públicas</t>
  </si>
  <si>
    <t>Dirección BNC</t>
  </si>
  <si>
    <t>Incentivar la mejora en la gestión y los servicios de las bibliotecas públicas y comunitarias mediante actividades de lectura, culturales, reconocimientos y cofinanciación de proyectos.</t>
  </si>
  <si>
    <t>Coordinación Grupo de Selección y Adquisiciones y Gestión Regional de Bibliotecas Públicas de la BNC</t>
  </si>
  <si>
    <t>Realizar dotaciones bibliotecarias para el fortalecimiento integral de las bibliotecas públicas adscritas a la RNBP.</t>
  </si>
  <si>
    <t>FORTALECIMIENTO DE LA INFRAESTRUCTURA DE LA BIBLIOTECA NACIONAL DE COLOMBIA PARA EL ACCESO AL CONOCIMIENTO, BOGOTÁ</t>
  </si>
  <si>
    <t>Coordinador grupo de Procesos Organizacionales Despacho de la dirección</t>
  </si>
  <si>
    <t>FORTALECIMIENTO EN EL ACCESO AL CONOCIMIENTO  NACIONAL</t>
  </si>
  <si>
    <t>Coordinador Grupo de Colecciones y servicios</t>
  </si>
  <si>
    <t>Coordinador Grupo de Conservación</t>
  </si>
  <si>
    <t>Material Bibliográfico conservado</t>
  </si>
  <si>
    <t>Preservar el patrimonio bibliográfico y documental  a través de acciones de la conservación, rehabilitación, gestión de riesgos y cambio a medios robustos.</t>
  </si>
  <si>
    <t>Coordinador Grupo Selección y Adquisiciones
Despacho de la dirección</t>
  </si>
  <si>
    <t>Colecciones analógicas intervenidas</t>
  </si>
  <si>
    <t>Realizar la selección, adquisición y el procesamiento técnico del material Bibliográfico y Documental de carácter patrimonial</t>
  </si>
  <si>
    <t>Incentivos entregados</t>
  </si>
  <si>
    <t>Dotaciones bibliográficas entregadas</t>
  </si>
  <si>
    <t>Maletas de herramientas metodológicas y tecnológicas entregadas</t>
  </si>
  <si>
    <t>Evaluar y Monitorear el Plan Articulado de Gestión y Planeación del Ministerio de Cultura</t>
  </si>
  <si>
    <t>APOYO Y FORTALECIMIENTO DE LA INFRAESTRUCTURA CULTURAL</t>
  </si>
  <si>
    <t>Mejorar la calidad del funcionamiento  del aplicativo PQRSD</t>
  </si>
  <si>
    <t>Aplicativo PQRSD</t>
  </si>
  <si>
    <t>Participar en las Ferias Nacionales de Servicio al Ciudadano en los diferentes municipios de nuestro territorio, programadas por el DNP-PNSC  2019</t>
  </si>
  <si>
    <t>Informe Ferias Nacionales de Servicio al Ciudadano DNP- PNSC cronograma 2019</t>
  </si>
  <si>
    <t>RECUPERACIÓN Y SALVAGUARDIA DEL PATRIMONIO CULTURAL NACIONAL</t>
  </si>
  <si>
    <t>Becas de estimulos otorgadas para fomentar la investigación en conservación de Patrimonio Mueble</t>
  </si>
  <si>
    <t>Documento tecnico de identificación de brechas de Capital Humano de los segmentos del campo cultural de conformidad con el plan de trabajo</t>
  </si>
  <si>
    <t>ARTES</t>
  </si>
  <si>
    <t>5 Cualificaciones diseñadas y verificadas  para los oficios las artes con enfasis en economia naranja según lineamientos establecidos por el MEN</t>
  </si>
  <si>
    <t>Cualificaciones diseñadas y verificadas  para los oficios del patrimonio cultural según lineamientos establecidos por el MEN  y aplicando la metodlogia del analisis de brechas de Capital Humano de Min trabajo</t>
  </si>
  <si>
    <t>Aumentar las capacidades de desarrollo en los territorios de influencia, a través de la formación de aprendices  cualificador en la gestión, protección y salvaguardia del patrimonio y sus oficios</t>
  </si>
  <si>
    <t xml:space="preserve">Infraestructura, mobiliario y  diseñors de las Escuelas Taller y activiaddes conexas fortalecidas </t>
  </si>
  <si>
    <t>Elaboración de la resolución y seguimiento  de los  porcesos de formación de 400 aprendices  en oficios asociados al patrimonio cultural  desde las Escuelas Taller de Colombia</t>
  </si>
  <si>
    <t>Contribuir al desarrollo territorial economico y productivo  desde el fortalecimiento  de los oficios y los productos  que cuentan con tradición patrimonial</t>
  </si>
  <si>
    <t xml:space="preserve">Implementar  las herramientas de las diferentes politicas asociadas al  Patrimonio Cultural de  manera articulada que  permitirá una caracterización propositiva de las oportunidades de los territorios para su desarrollo social y económico a través de la cultura  </t>
  </si>
  <si>
    <t>Diseño de  una estrategia de relacionamiento y trabajo conjunto entre gobernaciones, alcaldías, organizaciones de la sociedad civil y portadores de las manifestaciones del patrimonio inmaterial</t>
  </si>
  <si>
    <t>Inscripción de 1 elemento la Lista Representativa de Patrimonio Cultural Inmaterial de la humanidad y la Lista de Patrimonio Mundial de la UNESCO</t>
  </si>
  <si>
    <t>Inscripción de 5 elementos en las Listas Representativas de Patrimonio Cultural Inmaterial y de Bienes de Interés Cultural de la Nación.</t>
  </si>
  <si>
    <t>Implementar  acciones de formación y fortalecimiento regional para la gestión de los bienes culturales muebles desde los territorios</t>
  </si>
  <si>
    <t>Herramientas de desarrollo formación y fortalecimiento regional para la gestión de los bienes culturales muebles desde los territorio</t>
  </si>
  <si>
    <t>Bienes culturales muebels intervenidos  en el territorio nacional según el plan de trabajo</t>
  </si>
  <si>
    <t>Implementar acciones dirigidas a mejorar la  administración de la industria turística en zonas donde el patrimonio material e inmaterial se han convertido en los principales insumos de esta industria</t>
  </si>
  <si>
    <t>Documemto informe  de acciones articuladas con el Ministerio de Industria y comercio del proyecto de implementación de la política de turismo cultural vinculando múltiples expresiones del patrimonio, la memoria y la cultura según sus particularidades territoriales.</t>
  </si>
  <si>
    <t>Vincular la conservación, protección,  recuperación y nuevas dinámicas  del patrimonio material (mueble e inmueble)  a los procesos productivos propios de los territorios - Memoria Construida</t>
  </si>
  <si>
    <t>Generar lineamientos de política de patrimonio inmaterial en contextos urbanos.</t>
  </si>
  <si>
    <t>Formular de la mano del Ministerio de Vivienda y agricultura el régimen especial de fomento al uso de técnicas tradicionales y materiales de la región para la recuperacion de los BIC y la construccion de vivienda nueva.</t>
  </si>
  <si>
    <t xml:space="preserve">Desarrolar PEMP para ntegrar  el patrimonio material e inmaterial, generando  oportunidad de emprendimiento para las áreas en las que se ha desarrollado </t>
  </si>
  <si>
    <t xml:space="preserve">Contar con 3 PEMP aprobados en Concepcion, Mongui Boyaca y cementerio centra y con 1  implemnetacion del PEMP de Ambalema y San Sebastián de Mariquita </t>
  </si>
  <si>
    <t>dinamizar la intervención y recuperación de los Centros históricos (declarados o no declarados Bien de Interés Cultural)del país a través de estrategias puntuales que articulen estas intervenciones con los POT y los EOT de los municipios</t>
  </si>
  <si>
    <t xml:space="preserve"> 1 proyecto piloto para la implementacion de la formulacion inicial  régimen especial para municipios que no son BICNal</t>
  </si>
  <si>
    <t xml:space="preserve">Vincular los oficios del patrimonio cultural con las estrategias de  economia naranja </t>
  </si>
  <si>
    <t>Documento de Identificación del impacto económico del PCI en comunidades y propuesta de una herramienta pedagógica para diplomado</t>
  </si>
  <si>
    <t>Documento de la protección colectiva de los conocimientos tradicionales y prácticas patrimoniales en el marco de la economía naranja.</t>
  </si>
  <si>
    <t>Programa de mejoramiento y digitalización del Centro de Documentación implementado</t>
  </si>
  <si>
    <t>Digitalizacion y digitacion de aproximadamente 100 cajas del centro de documentacio n</t>
  </si>
  <si>
    <t>Mejorar y facilitar el acceso al publico relacionada con el Patrimonio Cultural</t>
  </si>
  <si>
    <t>SIPA Sistema de Informacion del Patrimonio</t>
  </si>
  <si>
    <t>Liderar el desarrollo de acciones  para lograr la rehabilitación integral de las estaciones del ferrocarril en el ámbito nacional, y recuperar la dinámica social, económica y cultural de las comunidades relacionadas con dichas estaciones</t>
  </si>
  <si>
    <t>Desarrollo y apoyo a la secretaria técnica de consejos departamentales y distritales de  Patrimonio Cultural</t>
  </si>
  <si>
    <t xml:space="preserve">Plan de rehabilitación integral y recuperación  de las estaciones del ferrocarril en el ámbito nacional implementado </t>
  </si>
  <si>
    <t xml:space="preserve">Programa de vigias del patrimonio implementado </t>
  </si>
  <si>
    <t>Documento realizado</t>
  </si>
  <si>
    <t>Desarrollar agendas programáticas entre los departamentos y sus municipios, para la realización de encuentros de responsables de cultura</t>
  </si>
  <si>
    <t>RECURSOS DE FUNCIONAMIENTO SISTEMA GENERAL DE REGALÍAS</t>
  </si>
  <si>
    <t xml:space="preserve">50 Proyectos aprobados en el Sistema General de Regalías para el sector Cultura </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</si>
  <si>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</si>
  <si>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 xml:space="preserve">Proyecto de modificación de la Ley de Cultura presentado al Congreso </t>
  </si>
  <si>
    <t>Definir líneamientos para el análisis, conceptualización y  seguimiento a las iniciativas legislativas que se tramitan en el Congreso y que impactan la normatividad vigente para el sector cultura.</t>
  </si>
  <si>
    <t>1 Procedimiento para el  análisis, conceptualización y seguimiento de las iniiativas legislativas.</t>
  </si>
  <si>
    <t>Generar una herramienta que facilite, el flujo de la información al interior del Ministerio y la generación de reportes de la información de las iniciativas legislativas en curso</t>
  </si>
  <si>
    <t>Reglamentar la Ley de Bibliotecas Públicas en los temas de mayor impacto</t>
  </si>
  <si>
    <t xml:space="preserve">Ministra
Viceministros
Secretaria General 
Jefe Oficna Juridica </t>
  </si>
  <si>
    <t xml:space="preserve">Realizar estudio normativo y preparación de propuesta para actulización de la Ley de Cultura </t>
  </si>
  <si>
    <t xml:space="preserve">1. Diagnostico de contexto nacional e internacional
2. Instrumentos de concertación implementados 
3. Propuesta de ajuste normativo </t>
  </si>
  <si>
    <t xml:space="preserve">Formulación e implementación de Políticas Publicas del ámbito cultural con enfoque poblacional y territorial </t>
  </si>
  <si>
    <t xml:space="preserve">Formular e implementar en articulación con el Ministerio de Industria y Comercio y otras instancias públicas y privadas la politica de turismo Cultural </t>
  </si>
  <si>
    <t xml:space="preserve">Politica formulada participativamente
Proyectos implementados con las herramientas defenidas en la politica de Turismo Cultural en los terriorios </t>
  </si>
  <si>
    <t>1. Planificación y organización para la relización del Comité en la Ciudad de Bogotá 
2. Memorias del Comité Intergubernamental (UNESCO) para la Salvaguardia del Patrimonio Cultural Inmaterial</t>
  </si>
  <si>
    <t>Posicionar la Política de Salvaguardia del Patrimonio Cultural Inmaterial a nivel internacional  en el marco del Comité intergubernamental de la UNESCO</t>
  </si>
  <si>
    <t>Promover la  política para el conocimiento, la salvaguardia y el fomento de la alimentación y las cocinas tradicionales de Colombia</t>
  </si>
  <si>
    <t xml:space="preserve">Publicar y socializar las politicas de turismo cultural, patrimonio inmaterial, PCI en contextos urbanos y cocinas tradiconales  </t>
  </si>
  <si>
    <t xml:space="preserve">1. Publicaciones realizadas
2. Eventos de socialización </t>
  </si>
  <si>
    <t>Publicar y socializar los lineamientos para avaluos de bienes muebles y colecciones declaradas de interés cultural</t>
  </si>
  <si>
    <t>1. Informes de seguimiento</t>
  </si>
  <si>
    <t>1. Lineamientos de política de patrimonio inmaterial en contextos urbanos
2. Territorios asistidos en la implementación de los lineamientos de PCIU</t>
  </si>
  <si>
    <t xml:space="preserve">Formulación e implementación de Políticas Publicas del ámbito cultural poblacional y territorial </t>
  </si>
  <si>
    <t>1. Convenio intersadministrativo con Ministerio de salud e invima e instituciones educativas
2. Lineamientos de BPM para la higiene y manejo de cocina tradiconal y artesanal de Colombia  
3. iniciativas orientadas a la salvaguardia de las cocinas tradicionales implementados</t>
  </si>
  <si>
    <t xml:space="preserve">Territorios acompañados en el diseño e implementación de la politica de formación artistica y cultural </t>
  </si>
  <si>
    <t xml:space="preserve">Realizar el diagnostico participativo de los planes: plan nacional para las artes, plan nacional de danza, plan nacional de música para la convivencia y plan nacional de teatro y circo </t>
  </si>
  <si>
    <t xml:space="preserve">Documentos de diagnósticos de los planes
</t>
  </si>
  <si>
    <t>Realizar diagnóstico para la formulación de la política del fortalecimiento de la educación artística y cultural en el marco del Convenio 792 del 2018 con el MEN, en atención al ODS Meta 4.7</t>
  </si>
  <si>
    <t>Documento de diagnóstico para la política de fortalecimiento de Formación/Educación Artística y Cultural.</t>
  </si>
  <si>
    <t xml:space="preserve">Realizar asistencia técnica a los territorios y hacer seguimiento a la implmentación de las Polítcas Públicas en materia de Patrimonio Cultural </t>
  </si>
  <si>
    <t xml:space="preserve">Realizar asistencia técnica a los territorios y hacer seguimiento a la implmentación de las Polítcas Públicas en materia artistica y cultural </t>
  </si>
  <si>
    <t xml:space="preserve">1. Territorios con asistencia técnica 
2. Informes de gestión y  documentos de resultado
3.  Actas y relatorías de los consejos nacionales, encuentros
4. Agenda de cooperación técnica de las áreas artísticas
</t>
  </si>
  <si>
    <t xml:space="preserve">Dirección de Artes  </t>
  </si>
  <si>
    <t>Formular las bases del Sistema Nacional de Educación / Formación Artística y Cultural: (ODS Meta 4.7)</t>
  </si>
  <si>
    <t>1. Documento de Diagnostico
2. Instrumentos de concertación implementados
3. Propuesta de bases de politica del SNEFAC</t>
  </si>
  <si>
    <t>Viceministro de la Creatividad y la Economía Naranja.
Dirección de Artes</t>
  </si>
  <si>
    <t>1. Pueblos acompañados 
2. Documentos de política (mandatos)</t>
  </si>
  <si>
    <t>Elaborar un estudio socioeconómico, cultural y jurídico de las artes escénicas</t>
  </si>
  <si>
    <t xml:space="preserve">Estudio que refleje  las cadenas de valor y ecosistemas de las artes escénicas en Colombia.
</t>
  </si>
  <si>
    <t xml:space="preserve">Ministra
Viceministros </t>
  </si>
  <si>
    <t>Acompañar la formulación de las Politicas Publicas del ambito cultural para que incorporen el enfoque diferencial, la accion sin daño e interseccional.y hacer seguimiento a su ejecución</t>
  </si>
  <si>
    <t xml:space="preserve">1. Documento de lineamientos para la incorporacion del enfoque diferencial y accion sin daño socializado
2. Politicas públicas acompañadas que incorporan el enfoque diferencial, la accion sin daño e interseccional. </t>
  </si>
  <si>
    <t xml:space="preserve">Generar acciones que permitan la promoción y fortalecimiento de la diversidad lingüística del País.
</t>
  </si>
  <si>
    <t xml:space="preserve">1. Plan de de implementación del Plan Decenal de Lenguas Nativas  
2. Eventos de concertación realizados  
3. Informes de acciones para promoción y fortalecimiento de la diversidad linguistoca del pais </t>
  </si>
  <si>
    <t xml:space="preserve">Plan Decenal de Lenguas Nativas concertado e implementado  </t>
  </si>
  <si>
    <t xml:space="preserve">Dirección de Poblaciones </t>
  </si>
  <si>
    <t xml:space="preserve">Fortalecer la formulación y  seguimiento a los documentos de politica publica , documentos conpes  y Contratos Plan.de incidencia en el sector cultura </t>
  </si>
  <si>
    <t xml:space="preserve">1. Metodologia de formulación y seguimiento de politicas públicas del sector cultura
2. Procedimiento de formulación y seguimiento a documentos Conpes elaborado y socilizado
2. Reportes trimestrales de seguimiento </t>
  </si>
  <si>
    <t xml:space="preserve">Consolidar la formulación del Plan Nacional de Desarrollo 2018-2022 y diseñar e implementar el modelo de seguimiento al interior del sector </t>
  </si>
  <si>
    <t xml:space="preserve">1. Bases Técnicas del PND concertado y validado por el DNP </t>
  </si>
  <si>
    <t xml:space="preserve">2. fichas técnicas de indicadores de PND  registradas en el aplicativo SINERGIA </t>
  </si>
  <si>
    <t xml:space="preserve">3. Procedimiento para la formulación y seguimiento del PND en su componente de Cultura socializado </t>
  </si>
  <si>
    <t xml:space="preserve">4. Reportes trimestrales de seguimiento a PND </t>
  </si>
  <si>
    <t>Despacho Ministra
Oficina Asesora de Planeación</t>
  </si>
  <si>
    <t xml:space="preserve">Definr estrategia de intervención en terriitorios priorizados pro la problemática social
(Buenaventura, Choco, San Andres, Guajira y territorios priorizados) 
</t>
  </si>
  <si>
    <t xml:space="preserve">1. Documento con linemaientos de intervención en territorios priorizados y hoja de ruta para su implementación
</t>
  </si>
  <si>
    <t>Definir lineamientos para la articulación y seguimiento de los compromisos concertados en el territorio que permitan contar con información oportuna para la planeación y ejecución al interior del Ministerio.</t>
  </si>
  <si>
    <t xml:space="preserve">Bateria de indicadores para el seguimiento mensual en el Comité Directivo </t>
  </si>
  <si>
    <t xml:space="preserve">Cumplimiento de compromisos en territorios priorizados </t>
  </si>
  <si>
    <t>Gestionar la política del patrimonio bibliográfico y documental del país.</t>
  </si>
  <si>
    <t>1. Reuniones en región y de carácter virtual 
2. Documento de Plan Nacional de Patrimonio Bibliográfico y Documental.</t>
  </si>
  <si>
    <t xml:space="preserve">Levantamiento y acceso de información del sector cultura
</t>
  </si>
  <si>
    <t>Levantamiento y acceso de información del sector cultura</t>
  </si>
  <si>
    <t>Promover el registro de entidades museales en el SIMCO</t>
  </si>
  <si>
    <t xml:space="preserve">Mejorar llos sistmas de información para el seguimiento de la política pública del sector artístico. 
</t>
  </si>
  <si>
    <t xml:space="preserve">1. Documentos de requerimientos funcionales 
2. Sistemas de información actualizados: SIMUS, Teatro y Circo, Sidanza y PULEP
</t>
  </si>
  <si>
    <t>Dirección de Artes
Grupo de Sistemas</t>
  </si>
  <si>
    <t xml:space="preserve">Despacho Viceministro de Creatividad y Economia Naranja </t>
  </si>
  <si>
    <t xml:space="preserve">Despacho Viceministro de Creatividad y Economia Naranja 
Grupo de Emprendimiento </t>
  </si>
  <si>
    <t>Ampliar la oferta institucional que contribuya al cierre de brechas sociales, impulsando las manifestaciones artísticas y culturales, los talentos creativos, la innovación y el desarrollo de nuevos emprendimientos.</t>
  </si>
  <si>
    <t>Fortalecimiento del Programa Nacional de Concertación Cultural - PNCC y el Programa Nacional de Estimulos -  PNE.</t>
  </si>
  <si>
    <t>Reglamentar medinate decreto la  exención de impuestos para los estímulos.</t>
  </si>
  <si>
    <t>Decreto de exención de impuestos para los estímulos expedido</t>
  </si>
  <si>
    <t xml:space="preserve">Despacho Ministra
Grupo PNE
Oficina Asesora Juridica </t>
  </si>
  <si>
    <t>Grupo PNE 
Despacho Ministra
Despacho Viceministros</t>
  </si>
  <si>
    <t>Redefinir y aprobar la composición de las líneas, requisitos y modelo de evaluación y seguimiento para las convocatorias del PNE, de acuerdo con los nuevos  enfoques estrategicos del Ministerio (Territorial, poblacional, económia naranja…)</t>
  </si>
  <si>
    <t xml:space="preserve">1. Documento base de orientación del PNE, acorde con  nuevos enfoques estratégicos del Ministerio de Cultura.
2. Documento de definición del esquema de articulación, operación, administración y responsabilidades para la adecuada formulación, ejecución, seguimiento y control de las convocatorias del PNE, avalado por el Comité Directivo.
3. Documento de definición de requisitos y condiciones generales de participación, modelo de evaluación y selección de ganadores, y mecanismos de socialización y retribución de los beneficios de las convocatorias del PNE, acorde con los nuevos enfoques, avalado por el Comité Directivo. 
4. Procedimientos del PNE revisados, actualizados, aprobados y publicados </t>
  </si>
  <si>
    <t xml:space="preserve">Grupo PNE
Grupo de divulgación y Prensa Dirección de Fomento Regional
</t>
  </si>
  <si>
    <r>
      <t xml:space="preserve">Otorgar estímulos a los ganadores de las convocatorias, a través de becas, residencias, pasantías, reconocimientos y premios </t>
    </r>
    <r>
      <rPr>
        <sz val="11"/>
        <color rgb="FFFF0000"/>
        <rFont val="Arial"/>
        <family val="2"/>
      </rPr>
      <t>optimizando el timepo de entrega de los estimulos</t>
    </r>
  </si>
  <si>
    <r>
      <t xml:space="preserve">1. Actas de  selección de jurados.
2.Actas de deliberación de selección de ganadores.
3. Actos administrativos de otorgamiento de los estímulos a los ganadores.
</t>
    </r>
    <r>
      <rPr>
        <sz val="11"/>
        <color rgb="FFFF0000"/>
        <rFont val="Arial"/>
        <family val="2"/>
      </rPr>
      <t>4. Reporte de seguimiento al cronogrma de otorgamiento de estimulos</t>
    </r>
  </si>
  <si>
    <t>Priorizar proyectos o actividades apoyadas por el PNE y realizar acompañamiento y seguimiento durante su ejecución hasta su finalización.</t>
  </si>
  <si>
    <t>Grupo PNE
Dependencias Misionales</t>
  </si>
  <si>
    <t xml:space="preserve">Realizar seguimiento periódico a la gestión y resultados del PNE que  facilite la toma de decisiones estratégicas </t>
  </si>
  <si>
    <t xml:space="preserve">1 Seguimientos mensuales del PNE en el Comité Directivo </t>
  </si>
  <si>
    <t xml:space="preserve">Proyectos apoyados por el PNCC priorizados con seguimiento </t>
  </si>
  <si>
    <t>Dependencias Misionales Coordinador PNCC</t>
  </si>
  <si>
    <t>Dependencias Misionales Coordinador PNE</t>
  </si>
  <si>
    <t>Despacho Ministra
Grupo PNE</t>
  </si>
  <si>
    <t>Revisar y ajustar los lineamientos vigentes para el apoyo a otros proyectos no presentados a las convocatorias de acuerdo con la prioridades estratégicas del sector y la normatividad vigente.</t>
  </si>
  <si>
    <t xml:space="preserve">1 Propuesta de ajuste a lineamientos para el apoyo de proyectos no presentados a la convocatoria presentada
2. Lineamientos aprobados y publicados </t>
  </si>
  <si>
    <t xml:space="preserve">
Priorizar como mínimo el 20% de proyectos o actividades apoyadas por el PNCC y realizar acompañamiento y seguimiento durante su ejecución hasta su finalización.</t>
  </si>
  <si>
    <t>1. Listado de proyectos o actividades priorizadas por Dependencia
2. Informes de seguimiento socializados</t>
  </si>
  <si>
    <t>1. 3 Manuales de convocatorias elaboradas de acuerdo con la categoría de los proyectos
2. Manuales de convocatorias aprobados y publicados</t>
  </si>
  <si>
    <t xml:space="preserve">Realizar la supervisión a los proyectos apoyados </t>
  </si>
  <si>
    <t>1. Reporte periodico de proyectos de sector privado supervisados por el PNCC
2.Reporte periodico de proyectos de sector público supervisados por el PNCC</t>
  </si>
  <si>
    <t>Grupo PNCC
Direcciones Minionales
Viceministros
Ministra</t>
  </si>
  <si>
    <t>Grupo PNCC
Viceministros
Ministra</t>
  </si>
  <si>
    <t xml:space="preserve">Grupo PNCC
Direcciones Minionales
</t>
  </si>
  <si>
    <t>Grupo PNCC</t>
  </si>
  <si>
    <t>1. Diplomado realizado
2. Otras actividades de formación realizadas 
3. Mediciones Efectuadas</t>
  </si>
  <si>
    <t>1. 1490 Proyectos de sector privado seleccionados para apoyo
2. 790 Proyectos de sector público seleccionados para apoyo
3. Actividades apoyadas en el marco de la Ley 1379/2010 - RNBP</t>
  </si>
  <si>
    <t>Definir e implementar una estrategia de difusión, socialización y comunicación del PNCC que permita mayor visibilización, apropiación, recordación y participación en las convocatorias</t>
  </si>
  <si>
    <t>1. Documento estratégico de difusión, socialización y comunicación del PNCC.
2. 40 Eventos de socializacion del PNCC y sus convocatorias.
3. Documento de análisis de impacto de la estrategia de difusión, socialización y comunicación del PNCC</t>
  </si>
  <si>
    <t>1. Documento estratégico de difusión, socialización y comunicación del PNE.
2. Eventos de socializacion del PNE y sus convocatorias.
3. Documento de análisis de impacto de la estrategia de difusión, socialización y comunicación del PNE.</t>
  </si>
  <si>
    <t xml:space="preserve">Grupo PNCC
Grupo de divulgación y Prensa Dirección de Fomento Regional
</t>
  </si>
  <si>
    <t xml:space="preserve">Evaluar los proyectos recibidos de la convocatoria para 2020 de acuerdo con las condiciones y requisitos establecidos </t>
  </si>
  <si>
    <t>Seleccionar los proyectos a apoyar de acuerdo con el proceso de evaluación  y realizar la legalización para la entrega de los apoyos</t>
  </si>
  <si>
    <t xml:space="preserve">Seleccionar y priorizar proyectos, procesos y actividades culturales del sector privado no contenidos en las convocatorias </t>
  </si>
  <si>
    <t xml:space="preserve">Seleccionar y priorizar proyectos, procesos y actividades culturales del sector público no contenidos en las convocatorias </t>
  </si>
  <si>
    <t>Grupo PNCC
Ministra</t>
  </si>
  <si>
    <t xml:space="preserve">Fortalecer los estimulos para la sostenibilidad cultural de la nación en lo relacionado con las acciones y los oficios del patrimonio Cultural </t>
  </si>
  <si>
    <t>Grupo PNE
Dirección de Patrimonio</t>
  </si>
  <si>
    <t>Promedio de libros leídos por la población colombiana entre 5 y 11 años (ECC)</t>
  </si>
  <si>
    <t>Promedio de libros leídos por la población colombiana, de 12 años o más  (ECC)</t>
  </si>
  <si>
    <t>Diseñar conjuntamente con el Ministerio de Educación y el ICBF, el plan de acción del Plan Nacional de Lectura y Escritura.</t>
  </si>
  <si>
    <t>1. Plan de acción concertado 
2. Seguimientos al Plan de Acción
3. Plan Nacional de Lectura y Escritura aprobado y socializado</t>
  </si>
  <si>
    <t xml:space="preserve">Bibloteca Nacional de Colombia Dirección de Artes
</t>
  </si>
  <si>
    <t xml:space="preserve">Dirección de Artes
Bibloteca Nacional de Colombia </t>
  </si>
  <si>
    <t>Ferias del libro regionales, nacionales e internacionales apoyadas 
( Feria Internacional del Libro de Bogota, Ferias del libro de Bucaramanga, Cúcuta, Medellín, Pasto, Manizales, Pereira, Ipiales, Cali, Montería, Popayán, Barranquilla y Quibdó)</t>
  </si>
  <si>
    <t xml:space="preserve">1. Ejemplares de la Serie Leer es mi Cuento producidos
2. Ejempleres entregados  
</t>
  </si>
  <si>
    <t xml:space="preserve">1. Plan de adquisición de colecciones
2. Plan de reposición de colecciones 
3. Plan de distrubución
4. Evaluación de las colecciones de primera infancia </t>
  </si>
  <si>
    <t>Fortalecer la estrategia digital de cultura dirigida a la primera infancia Maguaré y MaguaRED</t>
  </si>
  <si>
    <t>Promoción de hábitos de lectura en la población Colombiana con enfasis en la primera infancia, infancia, adolecencia y familias</t>
  </si>
  <si>
    <t xml:space="preserve">1. Dotaciones bibliotecarias bibliográficas entregadas
2. Dotaciones bibliotecarias tecnológicas entregadas </t>
  </si>
  <si>
    <t>Realizar y desarrollar una agenda académica y de formación orientada a la cualificación de los agentes del sector bibliotecario, de la lectura y el patrimonio bibliográfico y documental.</t>
  </si>
  <si>
    <t>Acompañar a los entes territoriales y Bibliotecas Públicas en el diseño de planes de lectura 
con enfoque territorial y diferencial, articulados a los planes de desarrollo departamental y municipal.</t>
  </si>
  <si>
    <t>1. Informes de ejecución de actividades
2. Proyectos apoyados</t>
  </si>
  <si>
    <t xml:space="preserve">Priorizar la creación y circulación de contenidos de acceso público y abierto a través de la Biblioteca Digital </t>
  </si>
  <si>
    <t>1. Territorios asistidos y acompañadosen el diseño de planes de lectura 
2. Informes de asesoría y/o asistencia técnica (actas)</t>
  </si>
  <si>
    <t>Grupo de Divulgación y Prensa</t>
  </si>
  <si>
    <t xml:space="preserve">Todas las dependencias misionales </t>
  </si>
  <si>
    <t xml:space="preserve">Realizar invetario de publicaciones artisticas y culturales </t>
  </si>
  <si>
    <t>Investario de publicaciones actualizado trimestralmente</t>
  </si>
  <si>
    <t xml:space="preserve">Grupo de Divulgación y Prensa </t>
  </si>
  <si>
    <t xml:space="preserve">Participar en coordinación con el MEN y MINTRABAJO en la generación de instrumentos que permitan formalizar el Sistema Nacional de Educación y Formación Artistica y Cultural en todos sus niveles modalidades, para aumentar las capacidades del sector en  la producción de actividades, bienes y servicios culturales </t>
  </si>
  <si>
    <t xml:space="preserve">Dirección de Artes </t>
  </si>
  <si>
    <t>Coordinación y seguimiento a las intervenciones en los territorios priorizados a partir de sus problematicas sociales</t>
  </si>
  <si>
    <t>Ajuste a la clasificación Internacional Uniforme de Ocupacionaes CIUO con un trabajo articulado del grupo de emprendimiento, Artesanias de Colombia y el DANE</t>
  </si>
  <si>
    <t xml:space="preserve">Dirección de Patrimonio
Dirección de Artes </t>
  </si>
  <si>
    <t>Grupo PNE 
Despacho Viceministros</t>
  </si>
  <si>
    <t>Desollar investigaciones que permitan analizar las actividades que hacen parte de la Economia Naranja a través del Observatorio de Económia Naranja</t>
  </si>
  <si>
    <t>Realizar acciones de divulgación de información y conocimiento para el apoyo al Reporte Naranja.</t>
  </si>
  <si>
    <t xml:space="preserve">1. Estrategia de divulación de información y conocimiento
2. Alianza con Medios
3. Eventos realizados </t>
  </si>
  <si>
    <t xml:space="preserve">Realizar el mapeo y caracterización de las industrias y agentes de la economia naranja </t>
  </si>
  <si>
    <t xml:space="preserve">1. Guia metodologica de mapeo y caracterización 
2. 20 Mapeos regionales </t>
  </si>
  <si>
    <t xml:space="preserve">Identificar brechas por c/u de las 3 Categorías de Económia Naranja </t>
  </si>
  <si>
    <t>1. Pilotos de identificación brechas sectoriales</t>
  </si>
  <si>
    <t xml:space="preserve">Viceministerio de Creatividad y Económia Naranja 
Grupo de Emprendiemiento </t>
  </si>
  <si>
    <t xml:space="preserve">Fortalecimiento de la gestión cultural en los territorios.
</t>
  </si>
  <si>
    <t>Conceptualizar y diseñar la estrategia y producción artistica de eventos y acciones participativas alrededor de la conmemroación del Bicentenario de la Independencia</t>
  </si>
  <si>
    <t>1. Documento de conceptualización y diseño de eventos y acciones  para conmemroación del Bicentenario de la Independencia</t>
  </si>
  <si>
    <t xml:space="preserve">2. Eventos con producción artistica, realizados </t>
  </si>
  <si>
    <t>Fortalecimiento de la gestión cultural en los territorios.</t>
  </si>
  <si>
    <t>Fichas municipales y departamentales con los lineamientos de Plan Nacional  de Desarrollo (1.063)</t>
  </si>
  <si>
    <t>Identificar y vincular, en articulación con Colpensiones y entidades territoriales, creadores y gestores culturales a los Beneficios Económicos Periódicos - BEPS</t>
  </si>
  <si>
    <t>Desarrollar procesos de diálogo con las autoridades locales y las comunidades de los territorios, para fortalecer la planificación y la articulación programática del sector</t>
  </si>
  <si>
    <t xml:space="preserve">1. Estrategia de selección y  priorización de los territorios para realizar procesos de dialógo. 
2. 24 agendas de trabajo en región realizadas por la Ministra </t>
  </si>
  <si>
    <t>Desarrollar los Acuerdos Sociales por la Cultura, para recoger las necesidades y recomendaciones de la comunidad y los diferentes actores del sector, suceptibles de ser incluidas en las agendas programáticas de los nuevas administraciones de las entidades territoriales.</t>
  </si>
  <si>
    <t>Elaborar un documento metodológico para la formulación del componente cultural de los planes de desarrollo territoriales</t>
  </si>
  <si>
    <t xml:space="preserve">1. Museos con acciones de sensibilización realizadas </t>
  </si>
  <si>
    <t>2. Declaratorias de los delegados de las redes museales del país</t>
  </si>
  <si>
    <t>Fortalecer los instrumentos de planeación, ejecución y seguimiento de los recursos de la fuente de financiación INC a la telefonía móvil</t>
  </si>
  <si>
    <t>Documento con propuesta de nuevo modelo para la ejecución de los recursos de la fuente de financiación Recursos INC</t>
  </si>
  <si>
    <t xml:space="preserve">Fortalecimiento de la gestión cultural en los territorios. 
</t>
  </si>
  <si>
    <t>Fortalecer el ecosistema cinematográfico, con énfasis territorial, poblacional e internacional</t>
  </si>
  <si>
    <t>1.Agenda de acompañamiento a los Consejos Departamentales y Distritales de Cinematografía</t>
  </si>
  <si>
    <t>2. Consejos departamentales y distritales de Cinemtografia acompañados</t>
  </si>
  <si>
    <t>3. Acta de la Asamblena Nacional de Consejos Departamentales y Distritales de Cinematografía.</t>
  </si>
  <si>
    <t>4. Agenda territorial e internacional de trabajo</t>
  </si>
  <si>
    <t xml:space="preserve">Fortalecimiento de la gestión cultural en los territorios. </t>
  </si>
  <si>
    <t xml:space="preserve">Apoyar los agentes del sector en el acceso a los instrumentos que fomentan la producción, distribución y exhibición cinematográfica </t>
  </si>
  <si>
    <t xml:space="preserve">1. Resoluciones de proyecto y producto nacional
</t>
  </si>
  <si>
    <t>2. Asistencia técnica a la producción y coproducción cinematográfica atendidas</t>
  </si>
  <si>
    <t>3. Certtificados de Inversión o Donación Cinamatográfica</t>
  </si>
  <si>
    <t>4. Certificaciones previas de nacionalidad</t>
  </si>
  <si>
    <t>5. Plan de mejoramiento para la eficiencia de los trámites de proyecto y producto nacional y certificados de inversión y donación cinematográfica</t>
  </si>
  <si>
    <t xml:space="preserve">6.Actas de clasificación </t>
  </si>
  <si>
    <t xml:space="preserve">Fortalecimiento de la gestión cultural en los territorios. 
</t>
  </si>
  <si>
    <t xml:space="preserve">Implementar acciones con enfoque diferencial para el fortalecimiento de la gestión cultural en territorios focalizados 
</t>
  </si>
  <si>
    <t>1. Plan de implementación de acciones con enfoque diferencia, coordinado con las áreas del Ministerio y entidaes adsccritas</t>
  </si>
  <si>
    <t>Acciones de sensibilización realizados</t>
  </si>
  <si>
    <t>Grupo de Emprendimiento Cultural</t>
  </si>
  <si>
    <t>Municipios acompañados en el desarrollo de la estrategia Mujeres Tejedoras de Vida</t>
  </si>
  <si>
    <t xml:space="preserve">Desarrollar las Áreas de Desarrollo Naranja </t>
  </si>
  <si>
    <t>Impulsar las Agendas de municipios, ciudades y regiones creativas</t>
  </si>
  <si>
    <t>1. Propuesta de criterios para la elaboración de agendas de municipios ciudades y regiones creativas.</t>
  </si>
  <si>
    <t>Gestionar y Posicionar el Sello Naranja</t>
  </si>
  <si>
    <t xml:space="preserve">Fortalecer en el territorio nacional la apropiación, implementación y el cumplimiento de la Ley 1493 de 2011 </t>
  </si>
  <si>
    <t>1.Estrategia de apropiación e implementación formulada.</t>
  </si>
  <si>
    <t>2. Procesos de socialización realizados</t>
  </si>
  <si>
    <t>Planes de recuperacion y fortalecimiento del tejido social y cultural implementados</t>
  </si>
  <si>
    <t xml:space="preserve">Diseño y puesta en marcha modelos de financiación para la cultura.
</t>
  </si>
  <si>
    <t>Despacho del Viceministro de Economía Naranja y la Creatividad</t>
  </si>
  <si>
    <t xml:space="preserve">Diseñar y poner en marcha instrumentos financieros que beneficien el desarrollo de las actividades que hacen parte de la economía naranja </t>
  </si>
  <si>
    <t>Promoción de la gestión de recursos para el desarrollo de los procesos artísticos y culturales</t>
  </si>
  <si>
    <t>Articular la oferta y la demanda de recursos de cooperación para la ejecución de proyectos culturales</t>
  </si>
  <si>
    <t>1. Agenda internacional diseñada</t>
  </si>
  <si>
    <t>2. Eventos internacionales desarrollados que contaron con la participación del Ministerio de Cultura</t>
  </si>
  <si>
    <t xml:space="preserve">3. Alianzas y convenios con entidades nacionales e internacionales para el apoyo de proyectos artísticos y culturales realizadas </t>
  </si>
  <si>
    <t>Realizar el análisis de las fuentes de financiación del sector cultura, para promover la gestión de recursos</t>
  </si>
  <si>
    <t>1. Documento de caracterización de las fuentes de financiación del sector</t>
  </si>
  <si>
    <t xml:space="preserve">2. Estrategia de gestión de recursos diseñada e implementada </t>
  </si>
  <si>
    <t>Promoción de la gestión de recursos para el desarrollo de los procesos artísticos culturales</t>
  </si>
  <si>
    <t>Posicionar al sector cultura en el Sistema General de Regalías</t>
  </si>
  <si>
    <t xml:space="preserve">1. Modelos de proyecto tipo diseñados. </t>
  </si>
  <si>
    <t>Dirección de Fomento Regional
Dirección de Artes</t>
  </si>
  <si>
    <t>2. Procesos de socialización realizados.</t>
  </si>
  <si>
    <t>1. Documento de Diagnóstico</t>
  </si>
  <si>
    <t>2. Diseño de estrategia</t>
  </si>
  <si>
    <t>3. Territorios con acompañamiento en la implementación de la estrategia.</t>
  </si>
  <si>
    <t>Fomento a la creación de modelos de trabajo sostenibles para el ecosistema cinematográfico en Colombia</t>
  </si>
  <si>
    <t>2 encuentros realizados y evaluados</t>
  </si>
  <si>
    <t xml:space="preserve">
Fortalecimiento de la gestión cultural en los territorios</t>
  </si>
  <si>
    <t>Creadores y gestores culturales vinculados a los Beneficios Económicos Periódicos - BEPS</t>
  </si>
  <si>
    <t>Medidas de reparación atendidas</t>
  </si>
  <si>
    <t>Generar y consolidar espacios que faciliten entornos apropiados para el desarrollo de los procesos y proyectos artísticos y culturales</t>
  </si>
  <si>
    <t>Fortalecer la estrategia de Mujeres Tejedoras de Vida</t>
  </si>
  <si>
    <t xml:space="preserve">Diseñar herramientas para mejorar las capacidades de emprendimientos en los territorios </t>
  </si>
  <si>
    <t xml:space="preserve">Fortalecer las capacidades para el emprendimiento en Nodos - Ciudades </t>
  </si>
  <si>
    <t xml:space="preserve">Ciudades con la estrategia implementada </t>
  </si>
  <si>
    <t>Fortalecer las capacidades para el emprendimiento en Regiones con potencial</t>
  </si>
  <si>
    <t xml:space="preserve">Fortalecer las capacidades para el emprendimiento en Regiones Vulnerables </t>
  </si>
  <si>
    <t>Desarrollar modelos de emprendimiento a escala social/alternativa, incubación y aceleración</t>
  </si>
  <si>
    <t xml:space="preserve">Modelos de emprendimiento desarrollados </t>
  </si>
  <si>
    <t xml:space="preserve">1. Estrategia de comunicación para posicionar el sello naranja 
2. Eventos realizados </t>
  </si>
  <si>
    <t>Desarrollar e implementar la estrategia de promoción internacional</t>
  </si>
  <si>
    <t>Desarrollar e Implementar la estrategia de inspiración (desarrollo de audiencias. Visiblidad de bb y ss creativos.</t>
  </si>
  <si>
    <t xml:space="preserve">Estrategia desarollada e implementada </t>
  </si>
  <si>
    <t xml:space="preserve">Evento Colombia Crea desarrollado </t>
  </si>
  <si>
    <t>1. Documento de identificación y caracterización de las  potenciales ADN y cuellos de botella</t>
  </si>
  <si>
    <t>1. Diagnostico de las necesidades elaborado</t>
  </si>
  <si>
    <t>3. 80 medias becas de formación técnica en oficios audiovisuales y bilingüismo entregadas</t>
  </si>
  <si>
    <t>Fortalecer capacidades para Series de TV</t>
  </si>
  <si>
    <t>2. Espacios de formación estructurados</t>
  </si>
  <si>
    <t>Diplomados para emprendedores en región. Talleres Construyendo país</t>
  </si>
  <si>
    <t xml:space="preserve">Fortalecer las capacidades de los emprendedores en región </t>
  </si>
  <si>
    <t>Diseñar y otrogar  estimulos para el desarrollo de productos y servicios creativos innovadores (Generación de valor- Coss Media, Artes y Patrimonio, Industrias Creativas y Creaciones funcionales)</t>
  </si>
  <si>
    <t>Diseñar y otorgar estimulos  para el fortalecimiento de capacidades técnicas y transferencia de conocimiento para empresas y organizaciones (Artes y Patrimonio, Industrias Creativas y Creaciones funcionales)</t>
  </si>
  <si>
    <t xml:space="preserve">1. 6 estimulos otorgados </t>
  </si>
  <si>
    <t xml:space="preserve">1. 14 estimulos otorgados </t>
  </si>
  <si>
    <t>Diseñar e implementar la estrategia de Espacios de circulación de las artes escénicas</t>
  </si>
  <si>
    <t>Despacho Viceministro de Creatividad y Economia Naranja 
Grupo de Emprendimiento</t>
  </si>
  <si>
    <t>1. Mecanismos de financiación y cofinanciación creados (FINDETER,FNG, Aldea)</t>
  </si>
  <si>
    <t>Asuntos Internacionales
Dependencias Misionales</t>
  </si>
  <si>
    <t>2. Criterios para la financiación y cofinanciación de proyectos según grado de maduración y actividades de economía naranja desarrolladas sometidos a consideración del CNEN</t>
  </si>
  <si>
    <t xml:space="preserve">Generar y consolidar espacios que faciliten entornos apropiados para el desarrollo de los procesos y proyectos artísticos y culturales
</t>
  </si>
  <si>
    <t>Estructuración, construcción, adecuación y/o dotación de espacios para el desarrollo de las expresiones y manfestaciones culturales y artísticas propias de los territorios.</t>
  </si>
  <si>
    <t>1. Documento de evaluación de la estrategia para el museo de la diversidad étnica</t>
  </si>
  <si>
    <t xml:space="preserve">2. Documento técnico para la estructuración del Museo de la diversidad étnica y cultural </t>
  </si>
  <si>
    <t xml:space="preserve">Directores Museos 
(Corresponsables Despacho Ministra - Grupo de Infraestructura,Dir Poblaciones - Dir. Patrimonio - Internacionales)
</t>
  </si>
  <si>
    <t>1. 2 diseños técnicos de espacios culturales  aportados a territorios de la región pacífica.</t>
  </si>
  <si>
    <t>2. Centro coreográfico construido y dotado</t>
  </si>
  <si>
    <t>3. Espacio Cultural Construido y/o adecuado y dotado, en atención a Sentencias de Ley y autos</t>
  </si>
  <si>
    <t>4. Espacio Cultural Construido y/o adecuado y dotado.</t>
  </si>
  <si>
    <t>5. Espacio Cultural construido en el Litoral pacífico</t>
  </si>
  <si>
    <t>6. Teatro construido y dotado en la provincia de Catama.</t>
  </si>
  <si>
    <t>Construir infraestrucutras culturales  en municipios de la ruta libertadora,  en el marco de la conmemroación del Bicentenario de la Independencia.</t>
  </si>
  <si>
    <t xml:space="preserve">1. 7 Bibliotecas contruidas </t>
  </si>
  <si>
    <t>2. 8. Bibliotecas dotadas</t>
  </si>
  <si>
    <t xml:space="preserve">
Promoción de espacios de circulación para la movilidad de las producciones de las artes escénicas, visuales y audiovisuales  a nivel nacional e internacional </t>
  </si>
  <si>
    <t>Diseñar circuitos regionales, nacionales e internacionales para la movilidad de los emprendedores e intermediarios de las industrias culturales y creativas.</t>
  </si>
  <si>
    <t>3 Plataformas de Circulación (PALCO, Ruta Sur, Reading Colombia)</t>
  </si>
  <si>
    <t>3 Mercados Internacionales apoyados (Mapas, Womex, MICSUR Ecosistemas Cruzados)</t>
  </si>
  <si>
    <t>5 mercados nacionales apoyados (Circulart, Minec, BOMM, MEC, Mercado D+A+T, Filbo Emprende y Mercado del Caribe)</t>
  </si>
  <si>
    <t>Realizar inteligencia de mercado para la participación en mercados creativos</t>
  </si>
  <si>
    <t>2. Ferias y eventos internacionales</t>
  </si>
  <si>
    <t>1. Misiones para nuevos mercados con potencial</t>
  </si>
  <si>
    <t>3. estrategias de pedagogía comercial</t>
  </si>
  <si>
    <t>2. Plataformas de relacionamiento</t>
  </si>
  <si>
    <t xml:space="preserve">1. Informes del estudio de inteligencia de mercados, </t>
  </si>
  <si>
    <t xml:space="preserve">1. Encuentro Nodos realizado </t>
  </si>
  <si>
    <t>2. Herramientas para circuitos creativos diseñado</t>
  </si>
  <si>
    <t>Fortalecer los ecosistemas cruzados o intersectoriales</t>
  </si>
  <si>
    <t>1 Plataforma de encuentro y divulgación desarrollada</t>
  </si>
  <si>
    <t xml:space="preserve">1. Estrategia Red de librerías </t>
  </si>
  <si>
    <t>2 Estrategia de Red de salas alternas de cine</t>
  </si>
  <si>
    <t xml:space="preserve">Promoción de espacios de circulación para la movilidad de las producciones de las artes escénicas, visuales y audiovisuales  a nivel nacional e internacional </t>
  </si>
  <si>
    <t>Acompañar y apoyar la formulación de mandatos sobre prácticas creativas de pueblos originarios</t>
  </si>
  <si>
    <t>Diseñar y otorgar estimulos para la movilidad de los emprendedores e intermediarios de las industrias culturales y creativas.</t>
  </si>
  <si>
    <t xml:space="preserve">1. Número de estimulos otorgados </t>
  </si>
  <si>
    <t>Crear y poner en marcha los Mercados Integrados de Contenidos Originales (MICOS) em el marco de los acuerdos comerciales suscritos por Colombia</t>
  </si>
  <si>
    <t xml:space="preserve">Realizar circuitos en las ciudades que cuentan con Nodos de Emprendimiento </t>
  </si>
  <si>
    <t>Diseñar y otorgar estímulos para la Investigación y conocimiento en economía creativa )Artes y Patrimonio, Industrias Creativas y Creaciones funcionales)</t>
  </si>
  <si>
    <t xml:space="preserve">1. 9 estimulos otorgados </t>
  </si>
  <si>
    <t xml:space="preserve">1. Diagnostico de las necesidades de investigación para la politica de económia naranja 
2. Investigación para la sostenibilidad de la economía crativa </t>
  </si>
  <si>
    <t>Construir y dotar espacios físicos culturales en el territorio.</t>
  </si>
  <si>
    <t>Realizar el mejoramiento de los espacios para el desarrollo de las practicas artísticas y culturales</t>
  </si>
  <si>
    <t>Diseñar la estrategia y el documento técnico  para la creación y estructuración del Museo</t>
  </si>
  <si>
    <t>1. Dotaciones realizadas</t>
  </si>
  <si>
    <t>2. Adecuaciones realizadas</t>
  </si>
  <si>
    <t>Elaborar diseños técnicos para la cosntrucción de espacios físicos  culturales</t>
  </si>
  <si>
    <t>Dotar las Bibliotecas Rurales Itinerantes de una colección bibliográfica, en el marco del Programa Nacional de Bibliotecas Itinerantes</t>
  </si>
  <si>
    <t xml:space="preserve">Biblioteca Nacional de Colombia </t>
  </si>
  <si>
    <t>Diseñar e implementar la estrategia de exposiciones y materiales didácticos  itinerantes</t>
  </si>
  <si>
    <t>1. Estrategia de exposiciones y materiales didácticos  itinerantes elaborada</t>
  </si>
  <si>
    <t>2. 4 exposiciones itinerantes con acompañamiento de materiales didácticos realizadas</t>
  </si>
  <si>
    <t>1. Diagnóstico de circuitos de exhibición</t>
  </si>
  <si>
    <t>2. Plan de Negocio acompañados</t>
  </si>
  <si>
    <t>3. Encuentro realizado y evaluado</t>
  </si>
  <si>
    <t>Dotar las Bibliotecas Rurales Itinerantes de una maleta de herramientas metodológicas y tecnológicas, en el marco del Programa Nacional de Bibliotecas Itinerantes</t>
  </si>
  <si>
    <t>Entregar a las Bibliotecas Rurales Itinerantes incentivos para su fortalecimiento, en el marco del Programa Nacional de Bibliotecas Itinerantes</t>
  </si>
  <si>
    <t>Biblioteca Nacional de Colombia</t>
  </si>
  <si>
    <t>2. artículo de la ley reglamentado</t>
  </si>
  <si>
    <t>Propuesta de reglamentación para consulta regional (revisión de normativas internacionales y regionales y linemientos técnicos del sector)</t>
  </si>
  <si>
    <t>Diseñar e implementar el programa operativo anual para el desarrollo de las funciones museologicas</t>
  </si>
  <si>
    <t>Programa operativo anual</t>
  </si>
  <si>
    <t>2. Espacios físicos habilitados para el desarrollo de las funciones museológicas</t>
  </si>
  <si>
    <t>1. Reuniones de socialización realizadas</t>
  </si>
  <si>
    <t>Potenciar y fortalecer los mecanismos existentes para la cofinanciacón de bienes y servicios de economía naranja.</t>
  </si>
  <si>
    <t>Identificar los avances en la implementación de la oferta cultural en los centros SACUDETE, en el marco de las asesorías realizadas a la ET por la Diercción de Fomento Regional</t>
  </si>
  <si>
    <t>2. Metodología SACUDETE del Sector Cultura</t>
  </si>
  <si>
    <t>1. Plan de habilitación de espacios físicos diseñado</t>
  </si>
  <si>
    <t>1. Fichas municipales y departamentales el formulario para el levantamiento de la información de los Centros a SACUDETE diligenciadas</t>
  </si>
  <si>
    <t xml:space="preserve">Implementar acciones de protección, reconocimiento y salvaguarda del patrimonio cultural Colombiano para preservar e impulsar nuestra identidad nacional, desde los territorios
</t>
  </si>
  <si>
    <t>Contribuir al desarrollo territrial economico y productivo  desde el fortalecimiento  de los oficios y los productos  que cuentan con tradición patrimonial</t>
  </si>
  <si>
    <t>29 Talleres Escuela y 1 Escuela Taller Naranja implementadas en diferentes regiones del territorio naciona</t>
  </si>
  <si>
    <t>Fortalecimiento de espacios itinerantes para extender la oferta de bienes y servicios culturales.</t>
  </si>
  <si>
    <t>Diseño e eimplementación de circuitos regionales para la movilidad de los procesos y practicas artísticas y culturales en articulación con las infraestructuras y los programas existentes en el territorio.</t>
  </si>
  <si>
    <t>1. Usuarios registradso en la plataforms Maguaré y MaguaRED
2. Contenidos digitales disponibles Maguaré y MaguaRED</t>
  </si>
  <si>
    <t xml:space="preserve">Fortalecer los lenguajes expresivos desde la primera infancia </t>
  </si>
  <si>
    <t xml:space="preserve">Centros SACUDETE con servicios culturales en operación </t>
  </si>
  <si>
    <t xml:space="preserve">Despacho Ministra </t>
  </si>
  <si>
    <t>Apoyo al desarrollo e implementación del componente cultural de los Centros SACUDETE</t>
  </si>
  <si>
    <t xml:space="preserve">Apoyo al desarrollo e implementación del componente cultural de los Centros SACUDETE
</t>
  </si>
  <si>
    <t xml:space="preserve">1. Actividades culturales y de promoción a la lectura realizadas.
</t>
  </si>
  <si>
    <t xml:space="preserve">2. Libros en medio fisico digitalizados </t>
  </si>
  <si>
    <t xml:space="preserve">3. Actividades de difusión y divulgación de la Biblioteca Digital </t>
  </si>
  <si>
    <t xml:space="preserve">1. Libros digitales producidos 
</t>
  </si>
  <si>
    <t>Directora de la Biblioteca Nacional</t>
  </si>
  <si>
    <t>Coordinacion grupo de Conservación</t>
  </si>
  <si>
    <t xml:space="preserve">Realizar procesos de formación a docentes en el componente de atención psicosocial </t>
  </si>
  <si>
    <t xml:space="preserve">1. 50  beneficiarios de procesos de  formación en el componente psicosocial 
</t>
  </si>
  <si>
    <t>* 1,075 Beneficiarios de los procesos de formación 
* Contenidos pedagógicos desarrollados
* Aulas virtuales operando
* Memorias de los procesos realizados</t>
  </si>
  <si>
    <t xml:space="preserve">25 personas formadas para la protección y salvaguardia del patrimonio audiovisual Colombiano </t>
  </si>
  <si>
    <t>96 personas formadas durante el proceso de fortalecimiento del ecosistema de valor de la cinematografia y el audiovisual</t>
  </si>
  <si>
    <t>Grupo de Emprendimiento
Dirección de Artes 
Dirección de Patrimonio</t>
  </si>
  <si>
    <t>1. Propuesta de articulo para LEP a ser incluino en la Ley del PND 2018-2022</t>
  </si>
  <si>
    <t>2.Convenio con la DIAN para fortalecer control fiscal LEP</t>
  </si>
  <si>
    <t>3. Propuesta para fortalecer el Fondo para el Desarrollo Cinematografico</t>
  </si>
  <si>
    <t xml:space="preserve">Dirección de Artes
Oficina Asesora Juridica </t>
  </si>
  <si>
    <t>Viceministerio de Creatividad y Economia Naranja
Dirección de Cinematografia</t>
  </si>
  <si>
    <t xml:space="preserve">Niños y jóvenes beneficiados por programas y procesos artísticos y culturales </t>
  </si>
  <si>
    <t>Por Definir</t>
  </si>
  <si>
    <t>Pilotos de cualificaciones para el sector artistico  implementados</t>
  </si>
  <si>
    <t>Actualizar e implementar los ajustes del programa Colombia creativa.</t>
  </si>
  <si>
    <t>Fortalecer las capacidades de los docentes en la protección del patrimonio y las colecciones del Museo Nacional de Colombia</t>
  </si>
  <si>
    <t># de Docentes formados en protección del patrimonio y las colecciones del MNC.</t>
  </si>
  <si>
    <t xml:space="preserve">Museo Nacional de Colombia </t>
  </si>
  <si>
    <t>Promover  el acceso al cine colombiano y latinoamericano en América Latina a través de la plataforma de cine latinoamericano Retina Latina</t>
  </si>
  <si>
    <t xml:space="preserve">Fortalecer la institucionalidad territorial para la cinematografia </t>
  </si>
  <si>
    <t>Películas publicadas en la plataforma (RetinaLatina)</t>
  </si>
  <si>
    <t xml:space="preserve">Viceministro de Creatividad y Economia Naranja </t>
  </si>
  <si>
    <t>1. Número de actividades que se ofertan en el Museo dirigidas a primera infancia.</t>
  </si>
  <si>
    <t>Fortalecer la oferta  de actividades del Museo dirigidasa primera infancia.</t>
  </si>
  <si>
    <t>Impulso de la difusión y el conocimiento de las expresiones artisticas y culturales</t>
  </si>
  <si>
    <t xml:space="preserve">Publicaciones de museo con enfoque en primera infancia socializadas </t>
  </si>
  <si>
    <t xml:space="preserve">Difundir las acciones desarrolladas por el Museo Nacional dirigidas a la Primera Infancia </t>
  </si>
  <si>
    <t xml:space="preserve">1. Guias pedagogicas  de uso de los contenidos para el fomento de los lenguajes expresivos
2. Documentos de orientación de los derechos culturales para el desarrollo integral de la primera infancia  
3. Talleres de socialización con agentes del sector de primera infancia </t>
  </si>
  <si>
    <t xml:space="preserve">Extensión de la oferta de bienes y servicios culturales.en espacios itinerantes y no convensionales  </t>
  </si>
  <si>
    <t xml:space="preserve">Extensión de la oferta de bienes y servicios culturales.en espacios itinerantes y no convensionales </t>
  </si>
  <si>
    <t>Realizar conciertos y actividades que permitan aumentar la participación de los profesionales en las prácticas de dirección y composición de música sinfónica</t>
  </si>
  <si>
    <t>Realizar conciertos familiares y didácticos para acercar al público infantil y juvenil a la experiencia de la música sinfónica en vivo.</t>
  </si>
  <si>
    <t xml:space="preserve">Teatro Colon </t>
  </si>
  <si>
    <t xml:space="preserve">1.Talleres realizados
2. Conversatorios
3. Clases magistrales
4. Visitas guiadas realizadas en ell Teatro Colón
5. Personas benefiadas de los procesos de formación del Teatro Colon </t>
  </si>
  <si>
    <t xml:space="preserve">1. Producciones y Coproducciones propias realizadas 
2. Funciones en sala realidas 
</t>
  </si>
  <si>
    <t xml:space="preserve">Gestionar recursos de terceros para las actividades desarrolladas por el Teatro Colón </t>
  </si>
  <si>
    <t xml:space="preserve">Promoción de la gestión de recursos para el desarrollo de los procesos artísticos culturales </t>
  </si>
  <si>
    <t xml:space="preserve">Recursos de terceros gestionados para las actividades desarrolladas por el Teatro Colón </t>
  </si>
  <si>
    <t xml:space="preserve">1. Programa anual para el desarrollo de las funciones museologicas formulado e implementado  </t>
  </si>
  <si>
    <t>Programar y ejecutar las acciones para el desarrollo de las  funciones museológicas</t>
  </si>
  <si>
    <t>Viceministro de Creatividad y Ecomia naranja 
Director de Fomento Regional</t>
  </si>
  <si>
    <t>Elementos inscritos en las Listas Representativas de Patrimonio Cultural Inmaterial y de Bienes de Interés Cultural de la Nación.</t>
  </si>
  <si>
    <t>Régimen especial formulado</t>
  </si>
  <si>
    <t>Planes de conservación de colecciones ejecutados</t>
  </si>
  <si>
    <t>1 Escuela Taller Naranja implementadas en diferentes regiones del territorio nacional</t>
  </si>
  <si>
    <t xml:space="preserve">1 unidad de negocio relacionado con los oficios tradicionales de la población afrocolombiana </t>
  </si>
  <si>
    <t>1. Plan de formación en emprendimiento
2. # de Empresas y Centros de Producción formados en contenidos mediaticos
3. Piezas producidas
4. Evaluación de la formación</t>
  </si>
  <si>
    <t xml:space="preserve">Realizar estudios periodicos de impacto economico de los derechos de propiedad intelectual, incluidos los derechos de autor y los derechos conexos en los sectores de la economia naranja </t>
  </si>
  <si>
    <t>Estudios realizados</t>
  </si>
  <si>
    <t xml:space="preserve">Viceministro de Creatividad y Ecomia Naranja </t>
  </si>
  <si>
    <t>Diseñar e implementación del programa Curso de Mentores Creativos</t>
  </si>
  <si>
    <t xml:space="preserve">Secretaría General
</t>
  </si>
  <si>
    <t>Porcentaje de ejecución presupuestal</t>
  </si>
  <si>
    <t>-</t>
  </si>
  <si>
    <t>Porcentaje de reducción de gastos de logística, tiquetes, viáticos y publicidad (austeridad de gasto)</t>
  </si>
  <si>
    <t>Nivel de cumplimiento FURAG (Unidad de medida: Quintil)</t>
  </si>
  <si>
    <t>Nivel de integración de los subsistemas en el Sistema Integrado de Gestión Institucional</t>
  </si>
  <si>
    <t xml:space="preserve">Tramites y servicios racionalizados </t>
  </si>
  <si>
    <t>Porcentaje de ejecución del Plan Institucional de Capacitaciones</t>
  </si>
  <si>
    <t>Nivel de satisfacción de las capacitaciones realizadas</t>
  </si>
  <si>
    <t>Fortalecimiento de la implementación de los instrumentos archivísticos para facilitar su utilización y garantizar su conservación y preservación a largo plazo.</t>
  </si>
  <si>
    <t>Porcentaje de fallos a favor de procesos judiciales en donde participe la entidad</t>
  </si>
  <si>
    <t xml:space="preserve">Funciones de obras artisticas y culturales realizadas en sala del Teatro Colón </t>
  </si>
  <si>
    <t>1. Instrumento normativo dirigido a las Entidades Museales
2. Socialización de los lineamientos o normatividad a las entidades museales 
3. Museos identificados y registrados en SIMCO
4. Productos de información consolidada para la toma de decisiones</t>
  </si>
  <si>
    <t xml:space="preserve">Despacho Viceministro de Creatividad y Economia Naranja 
Grupo de Emprendimiento 
Grupo de Divulgación y Prensa </t>
  </si>
  <si>
    <t>1. Diagnostico
2. Instrumentos de participación implementados 
3. Política Nacional de Museos aprobada
4 Pilotos de implementacón</t>
  </si>
  <si>
    <t xml:space="preserve">Realizar propuesta de politica, lineamientos  o ajuste normativo para regalmentar la instalación y uso de carpas de circo en espacios públicos a nivel nacional. </t>
  </si>
  <si>
    <t xml:space="preserve">1. Documento diagnóstico
2. Propuesta de prolitica, lineamientos o normativa   
</t>
  </si>
  <si>
    <t xml:space="preserve">Realizar la producción y circulación de la serie Leer es mi cuento para ampliar la cobertura </t>
  </si>
  <si>
    <t>Diseñar lineamientos para la formación en la práctica de la lectura en la primera infancia</t>
  </si>
  <si>
    <t>Lineamientos de formación para la práctica de la lectura en la primera infancia diseñado y  concertado</t>
  </si>
  <si>
    <t>Adquirir,  renovar y evaluar  las colecciones especializadas para la primera infancia, ampliando la población objetivo a infancia, adolescencia y familias en la Red Nacional de Bibliotecas Públicas y en otros espacios.en el marco del Programa de Atención Integral para la Primera Infancia desde la perspectiva de derechos culturales</t>
  </si>
  <si>
    <t xml:space="preserve">Realizar acciones de apoyo que garanticen el acceso,  difusión y promoción de la lectura y escritura creativa  y el patrimonio bibliográfico y documental.  </t>
  </si>
  <si>
    <t xml:space="preserve">Coordinación Grupo de Gestión Regional de Bibliotecas Pública
Dirección de Artes
Dirección de Fomento </t>
  </si>
  <si>
    <t>1. Agenda academica y de formación para agentes del sector bibliotecaro elaborada y socializada
2. # de Agentes bibliotecarios formados</t>
  </si>
  <si>
    <t>Desarrollar acciones formativas dirigidas a mediadores culturales para  el conocimiento y la valoración del patrimonio y los museos</t>
  </si>
  <si>
    <t>1. # de mediadores culturales formados y certificados (En Museo Nacional son guías monitores y en Museo Colonial Laboratorio de Guias)</t>
  </si>
  <si>
    <t xml:space="preserve">1. Plan académico de formación.
2. 93 de productores de contenidos culturales de comunicación para la creación sonora  formados  
3. Informe final de formación
4. Registros fotográficos de las sesiones
5. Evaluación de la formación
</t>
  </si>
  <si>
    <t xml:space="preserve">1. Plan académico de formación.
2. 93 de productores de contenidos culturales de comunicación para la creación audiovisual  formados  
3. Informe final de formación
4. Registros fotográficos de las sesiones
5. Evaluación de la formación
</t>
  </si>
  <si>
    <t xml:space="preserve">1. Plan académico de formación.
2. 93 de productores de contenidos culturales de comunicación para la creación convergente formados  
3. Informe final de formación
4. Registros fotográficos de las sesiones
5. Evaluación de la formación
</t>
  </si>
  <si>
    <t xml:space="preserve">1. Plan académico de formación.
2. 94 de productores formados para  producción de contenidos propios con enfoque dferencial.formados  
3. Informe final de formación
4. Registros fotográficos de las sesiones
5. Evaluación de la formación
</t>
  </si>
  <si>
    <t>Plan de producción
Contenidos sonoros creados
Lista de asistencia
Evaluación de la Asistencia Técnica</t>
  </si>
  <si>
    <t>Plan de producción
Contenidos audiovisuales creados
Lista de asistencia
Evaluación de la Asistencia Técnica</t>
  </si>
  <si>
    <t>Plan de producción
Contenidos convergentes creados
Lista de asistencia
Evaluación de la Asistencia Técnica</t>
  </si>
  <si>
    <t>Documentos de investigación
Listas de asistencia
Fortalecimiento al sector</t>
  </si>
  <si>
    <r>
      <rPr>
        <sz val="11"/>
        <rFont val="Arial"/>
        <family val="2"/>
      </rPr>
      <t>Garantizar c</t>
    </r>
    <r>
      <rPr>
        <sz val="11"/>
        <color theme="1"/>
        <rFont val="Arial"/>
        <family val="2"/>
      </rPr>
      <t>onservación del Acervo Audiovisual del Ministerio de Cultura</t>
    </r>
  </si>
  <si>
    <t>Diseñar y poner a disposicion de las Entidades Territoriales modelos de proyecto tipo para gestión de recursos  de procesos artísticos.</t>
  </si>
  <si>
    <t>Implementar el Sistema Integrado de Conservación y Restauración mediante el desarrollo de los planes de preservación y salvaguardia del patrimonio.</t>
  </si>
  <si>
    <r>
      <t xml:space="preserve">1. Planes de conservación de colecciones ejecutados - 
2. </t>
    </r>
    <r>
      <rPr>
        <sz val="11"/>
        <color rgb="FFFF0000"/>
        <rFont val="Arial"/>
        <family val="2"/>
      </rPr>
      <t>Patrimonio protegido y salvaguardado</t>
    </r>
  </si>
  <si>
    <t xml:space="preserve">Implementación del plan nacional para las artes </t>
  </si>
  <si>
    <t>*Reproducción audiotecas tomos 2y3
* Producción audiotecas 4 y 5</t>
  </si>
  <si>
    <t>Entidades territoriales que incluyen el componente cultural en sus planes de desarrollo</t>
  </si>
  <si>
    <t>Bienes culturales muebles intervenidos  en el territorio nacional según el plan de trabajo</t>
  </si>
  <si>
    <t>Conciertos realizados para acercar al público a la experiencia de la musica sinfónica.</t>
  </si>
  <si>
    <t xml:space="preserve">Teatro Colón </t>
  </si>
  <si>
    <t>Sinfónica</t>
  </si>
  <si>
    <t>Realizar seguimiento a la ejecución presupuestal.</t>
  </si>
  <si>
    <t>1. Reportes mensuales de ejecución presupuestal.
2. Tres reuniones de seguimiento en la vigencia</t>
  </si>
  <si>
    <t>Secretaría General
Grupo de Gestión Financiera y Contable</t>
  </si>
  <si>
    <t>Ejecutar el 80% del presupuesto del Ministerio de Cultura (a nivel de compromisos) al mes de Octubre</t>
  </si>
  <si>
    <t xml:space="preserve">Realizar el seguimiento del plan de austeridad </t>
  </si>
  <si>
    <t>1. Herramienta de seguimiento al cumplimiento de la directiva presidencial No. 09.
2. Informe trimestral consolidado al DAPRE.</t>
  </si>
  <si>
    <t>1. Procedimiento para la  formulación y seguimiento de los proyectos de inversión en SPI.
2. Catálogo de productos sectoriales (Proyectos de inversión).
3. Capacitaciones de fortalecimiento de competencias de los gerentes o enlaces responsables de la gestión de los proyectos de inversión.
4. Informe de medición de la apropiación de conocimiento por parte de gerentes o enlaces de proyecto.
5. Informes de seguimiento a proyectos de inversión</t>
  </si>
  <si>
    <t>1. Procedimiento de formulación y seguimiento al plan de acción.
2. Herramienta de seguimiento al Plan de Acción implementada.</t>
  </si>
  <si>
    <t>Ejecutar plan de mantenimiento a los bienes bajo custodia de la entidad.</t>
  </si>
  <si>
    <t>1. Plan de mantenimiento.
2. Mantenimientos a los bienes del Ministerio de Cultura</t>
  </si>
  <si>
    <t>Diseñar e implementar un esquema centralizado de gestión, para la optimización y racionalización de los recursos para viáticos, tiquetes y gastos de viaje de la entidad.</t>
  </si>
  <si>
    <t>Estructurar e implementar metodología y herramienta para la formulación y seguimiento del Plan Estratégico Sectorial - PES</t>
  </si>
  <si>
    <t>1. Metodología de formulación y seguimiento al PES
2. Herramienta de seguimiento PES
3. Informe de seguimiento semestral PES</t>
  </si>
  <si>
    <t>Estructurar e implementar metodología y herramienta para la formulación y seguimiento del Plan Estratégico Institucional - PEI</t>
  </si>
  <si>
    <t>1. Metodologia de seguimiento y evaluación del plan estratégico institucional y de los planes de acción.
2. Documento de requerimientos tecnológicos para la aplicación de la metodología de seguimiento y evaluación.
3. Estudio para la implementación de la sistematización de acuerdo con los requerimientos definidos.</t>
  </si>
  <si>
    <t>Oficina Asesora de Planeación
Grupo de Sistemas e Informática</t>
  </si>
  <si>
    <t>1. Diagnóstico de brechas de las entidades del sector cultura
2. Diagnóstico de brechas del Ministerio de Cultura</t>
  </si>
  <si>
    <t>1. Plan de implementación MIPG sectorial
2. Plan de Articulación del MIPG con el Sistema Integrado de Gestión Institucional SIGI</t>
  </si>
  <si>
    <t>Oficina Asesora de Planeación
Entidades del Sector</t>
  </si>
  <si>
    <t>1. Informes de los seguimientos periódicos al Plan Articulado de Gestión</t>
  </si>
  <si>
    <t>Informes de auditorias internas al Sistema Integrado de Gestión Institucional y Planeación del Ministerio.</t>
  </si>
  <si>
    <t>1. Diagnóstico de integración del SIGI</t>
  </si>
  <si>
    <t>2. Plan de integración del SIGI</t>
  </si>
  <si>
    <t xml:space="preserve">Realizar el seguimiento a la  Implementación del Sistema Integrado de Gestión Institucional SIGI. </t>
  </si>
  <si>
    <t>3. Seguimiento SIGI por la Alta Dirección</t>
  </si>
  <si>
    <t>Fortalecer las auditorias internas de gestión a los planes, políticas, procesos, proyectos y programas, con el fin que aporten a la toma decisiones</t>
  </si>
  <si>
    <t>1. Programa Anual de Auditorias e informes de auditorias.</t>
  </si>
  <si>
    <t>Fortalecer la gestión de riesgos de corrupción del Ministerio de Cultura</t>
  </si>
  <si>
    <t>1. Jornadas de sensibilización sobre riesgos de corrupción.
2. Seguimiento  y evaluación  de los riesgos de corrupción.</t>
  </si>
  <si>
    <t>Oficina de Control Interno
Oficina Asesora de Planeación</t>
  </si>
  <si>
    <t xml:space="preserve">Sensibilizar y evaluar a los servidores públicos sobre el codigo de integridad y politicas antifraude y antisoborno. </t>
  </si>
  <si>
    <t xml:space="preserve">1. Tres actividades de sensibilización y una evaluación final de apropiación. </t>
  </si>
  <si>
    <t>Diseñar y socializar un modelo piloto que permita medir el impacto de los procesos de formación ejecutados dentro del Plan Institucional de Capacitación - PIC</t>
  </si>
  <si>
    <t>1. Instrumento para aplicar el modelo piloto
2. Reunión de sensibilización del instrumento (Acta de Reunión y/o control de Asistencia)</t>
  </si>
  <si>
    <t xml:space="preserve">1. Capacitaciones ejecutadas PIC 2019
2. Registro de asistencia a las capacitaciones
3. Informe de evaluación del Jefe de Área o Dependencia </t>
  </si>
  <si>
    <t xml:space="preserve">1. Documento Evaluación del Impacto del PIC vigencia 2019, como modelo piloto en el Ministerio de Cultura  </t>
  </si>
  <si>
    <t>1. Matriz de caracterización del Talento Humano
2. Documento "Diagnóstico y Caracterización del Talento Humano del Ministerio de Cultura"</t>
  </si>
  <si>
    <t>Fortalecer el sistema de nómina de la entidad, a través de un software de nómina que garantice la confiabilidad, oportunidad y calidad de la información de acuerdo a las políticas de nómina y de seguridad de la información</t>
  </si>
  <si>
    <t>1. Software de nómina</t>
  </si>
  <si>
    <t>Estructurar el proyecto de modernización de los sistemas de información de la entidad, para la integración de los sistemas de gestión con el fin de mejorar la operación de la entidad.</t>
  </si>
  <si>
    <t>1. Proyecto formulado y socializado</t>
  </si>
  <si>
    <t>1. Portal de Mincultura reestructurado</t>
  </si>
  <si>
    <t>1. Proyectos del Plan Estratégico de Tecnología de la Información y las Comunicaciones (PETIC)
2. Plan de acción y presupuesto anual tecnológico</t>
  </si>
  <si>
    <t>1. Plan Estrategico de Divulgación y Prensa</t>
  </si>
  <si>
    <t>2. Protocolos y documentos actualizados</t>
  </si>
  <si>
    <t>Articular el Plan Estratégico de Divulgación y Prensa con los Enlaces de la entidad, para fortalecer el estándar de las comunicaciones en el Ministerio</t>
  </si>
  <si>
    <t xml:space="preserve">1. Reuniones de articulación del Plan Estratégico de Divulgación y Prensa con los Enlaces (Convocatoria, listados de asistencia). </t>
  </si>
  <si>
    <t>1. Estrategias de comunicación interna y externa
2. Seguimiento trimestral al plan  estrategico de divulgación y prensa.</t>
  </si>
  <si>
    <t>Preparar los documentos jurídicos para la defensa del Ministerio de Cultura en los procesos en los que se encuentre la entidad</t>
  </si>
  <si>
    <t xml:space="preserve">Asesorar jurídicamente a todas las áreas del Ministerio de Cultura </t>
  </si>
  <si>
    <t>1. Capacitaciones
2. Medición del nivel de apropación de los conceptos</t>
  </si>
  <si>
    <t>Estructurar y fortalecer los mecanismos y herramientas de participación ciudadana en el Ministerio de Cultura</t>
  </si>
  <si>
    <t xml:space="preserve">Mecanismos y herramientas de participación ciudadana documentadas.
Listado de espacios de participación del Ministerio
</t>
  </si>
  <si>
    <t>Grupo de Servicio al Ciudadano
Oficina Asesora de Planeación
Áreas Involucradas en la estrategia de rendicion de cuentas.</t>
  </si>
  <si>
    <t>Instrumento de seguimeinto
Plan de Trabajo para fortalecer el cumplimiento de la Ley de Transparencia (PAAC)
Publicación y divulgación de los productos de información identificados en el Decreto 1712</t>
  </si>
  <si>
    <t>Dar a conocer a los visitantes extranjeros y nativos nuestros PPP del Ministerio de Cultura en ingles y español Dar a conocer a los ciudadanos la historia del Palacio Echeverry y del Claustro
Santa Clara, y los servicios del Ministerio de Cultura.</t>
  </si>
  <si>
    <t xml:space="preserve">Video de visitas guiadas - subtitulos en inglés, accesible. (investigación, guión, grabación y recopilación de archivos, ediccion, lenguaje de señas y voz off)
Visitas guiadas  </t>
  </si>
  <si>
    <t>Fortalecer  la rendición de cuentas del Ministerio de Cultura y asegurar las competencias en las dependencias para la implementación de la Estrategia.</t>
  </si>
  <si>
    <t>Actualización de la estrategia de rendición de cuentas.
Definición de los espacios de endición de cuentas.
Medición de la apropiación por parte de gerentes o enlaces de procesos en relación con la Estrategias de Rendición de Cuentas y de la Estrategia de Participación Ciudadana</t>
  </si>
  <si>
    <r>
      <rPr>
        <strike/>
        <sz val="11"/>
        <rFont val="Arial"/>
        <family val="2"/>
      </rPr>
      <t>Implementa</t>
    </r>
    <r>
      <rPr>
        <sz val="11"/>
        <rFont val="Arial"/>
        <family val="2"/>
      </rPr>
      <t>r Evaluar la ejecución de la Estrategia de Rendición de Cuentas y de la Estrategia de Participación Ciudadana.</t>
    </r>
  </si>
  <si>
    <t>Implementar el programa de mejoramiento y digitalización del Centro de Documentación</t>
  </si>
  <si>
    <t>Consejos distritales y municipales de cinematografía apoyados</t>
  </si>
  <si>
    <t>Fortalecer los consejos departamentales y distritales de patrimonio cultural</t>
  </si>
  <si>
    <t xml:space="preserve">1. Documentos juridicos </t>
  </si>
  <si>
    <t xml:space="preserve">2. Conceptos atendidos y entregados a las areas. </t>
  </si>
  <si>
    <t xml:space="preserve">Políticas implemetadas en los procesos de la entidad </t>
  </si>
  <si>
    <t>Fortalecer la implemtación de políticas del índice de transparencia, relacionadas con el comportamiento ético y organizacional.</t>
  </si>
  <si>
    <t>Fortalecemiento del sistema de control interno y la lucha contra la corrupción</t>
  </si>
  <si>
    <t xml:space="preserve">Oficina de Planeación </t>
  </si>
  <si>
    <t>Instrumentos archivísticos implementados en el Ministerio de Cultura</t>
  </si>
  <si>
    <t>Grupo de Gestión de Sistemas e Informática</t>
  </si>
  <si>
    <t>Listado de espacios de participación del Ministerio
Actualización de las Estrategias de Participación Ciudadana</t>
  </si>
  <si>
    <t>Oficina Asesora de Planeación
Grupo de Servicio al Ciudadano</t>
  </si>
  <si>
    <r>
      <t>Generar un istrumento de seguimiento y control  para el cumplimeinto de la Ley 1712 de 2014</t>
    </r>
    <r>
      <rPr>
        <strike/>
        <sz val="11"/>
        <color rgb="FFFF0000"/>
        <rFont val="Arial"/>
        <family val="2"/>
      </rPr>
      <t/>
    </r>
  </si>
  <si>
    <t xml:space="preserve">Fortalecimiento del sistema de control interno y la lucha contra la corrupción
</t>
  </si>
  <si>
    <t>8 Territorios Sonoros de Colombia apoyados</t>
  </si>
  <si>
    <t>Apoyar las músicas relacionadas con los usos, costumbres y tradiciones de los pueblos y gentes de los Territorios Sonoros de Colombia.</t>
  </si>
  <si>
    <t xml:space="preserve">Subsectores de la Cuenta Satélite de Cultura medidos </t>
  </si>
  <si>
    <t>Instrumentos de Financiación diseñados y puestos en marcha (FIDETER, FNG, Aldea)</t>
  </si>
  <si>
    <t>Mejorar el acceso a fuentes de información para perfeccionar la medición de la cuenta satélite de cultura y economía naranja.</t>
  </si>
  <si>
    <t xml:space="preserve">1.  Publicación de la cuenta satélite de cultura y economía naranja con nuevos subsegmentos en estudio.
</t>
  </si>
  <si>
    <t xml:space="preserve">Regiones con la estrategia implementada </t>
  </si>
  <si>
    <t xml:space="preserve">Regiones vulnerables con la estrategia implementada </t>
  </si>
  <si>
    <t>Caja de herramientas diseñada e implementada</t>
  </si>
  <si>
    <t>Aplicativo pedagógico y herramientas online para dar a conocer a los emprendedores la ruta del emprendiento: autodiagnóstico y formas de acceso a la oferta insitucional disponible</t>
  </si>
  <si>
    <t xml:space="preserve">1. Publicaciones/herramientas de trabajo destinadas a mercados de industrias culturales y/o divulgación. </t>
  </si>
  <si>
    <t>Diseñar y otorgar estimulos para generar capacidades para la gestión sostenible de experiencias turísticas naranja</t>
  </si>
  <si>
    <t>1. 10 estímulos otorgados a proyectos de fortalecimiento de capacidades para la gestión sostenible de experiencias turísticas naranja</t>
  </si>
  <si>
    <t>Diseñar y otorgar estimulos para fortalecer capacidades técnica en oficios audiovisuales y bilingüismo</t>
  </si>
  <si>
    <t>1. Estrategia de Espacios de circulación de las artes escénicas</t>
  </si>
  <si>
    <t>1. Estimulo a publicaciones periodicas</t>
  </si>
  <si>
    <t>Diseñar y otorgar estimulos para impulsar la confomación de redes para generar sinergias en materia cultural</t>
  </si>
  <si>
    <t>Diseñar y otorgar estimulos para consolidar y desarrollar una oferta cultural y creativa para dsitribuir en espacios que faciliten el desarrollo de mercados creativos (artes y patrimonio, :industrias culturales, creaciones funcionales)</t>
  </si>
  <si>
    <t xml:space="preserve">1. 6 productos unitarios </t>
  </si>
  <si>
    <t xml:space="preserve"> 2. 6 catálogos</t>
  </si>
  <si>
    <t>3. 6 Espacios y programadores (salas de exhibición, bares, librerías, festivales, etc.)</t>
  </si>
  <si>
    <t>4. 6 Medios de comunicación (radio, revistas, web, etc.)</t>
  </si>
  <si>
    <t>5. 6 Gestores y organizaciones</t>
  </si>
  <si>
    <t>Diseñar y otorgar estimulos para publicaciones periódicas</t>
  </si>
  <si>
    <t>Participar y posicionar en escenarios internacionales, redes y mecanismos de integración regional</t>
  </si>
  <si>
    <t>Construir un modelo que fortalezca el apoyo a proyectos que contemple cofinanciación con otras fuentes de financiación; estructuración de convocatorias indepndientes para sector privado y sector público; aplicación de índices para determinar cuotas departamentales; entre otras.</t>
  </si>
  <si>
    <t xml:space="preserve">1 Documento con el modelo propuesto para fortalecer el apoyo de proyectos por el PNCC
2. Modelo presentado ante el Comité Directivo 
3. Modelo aprobado 
</t>
  </si>
  <si>
    <t>Grupo PNCC
Direcciones Misionales
Viceministros
Ministra</t>
  </si>
  <si>
    <t xml:space="preserve">Proyectos aprobados en el Sistema General de Regalías para el sector Cultura </t>
  </si>
  <si>
    <t xml:space="preserve">18 proyectos apoyados </t>
  </si>
  <si>
    <t xml:space="preserve">2 proyectos apoyados </t>
  </si>
  <si>
    <t xml:space="preserve">Elaborar propuestas de convocatorias de acuerdo con el nuevo modelo y la redifinición de las lineas del PNCC para el apoyo de proyectos, según la categoría
</t>
  </si>
  <si>
    <t>1,1 millones</t>
  </si>
  <si>
    <t>4,4 millones</t>
  </si>
  <si>
    <t>Impulsar procesos creativos culturales que generen valor social agregado y fortalezca la identidad y memoria cultural, desde los territorios.</t>
  </si>
  <si>
    <t>Impulsar procesos creativos culturales que generen valor social agregado y fortalezcan la identidad y memoria cultural, desde los territorios</t>
  </si>
  <si>
    <t>Iniciativas legislativas presentadas ante el Congreso que inciden en el sector cultura, conceptualizadas</t>
  </si>
  <si>
    <t xml:space="preserve">Formulación e implementación de Políticas Públicas del ámbito cultural con enfoque poblacional y territorial </t>
  </si>
  <si>
    <t>Territorios con política de turismo cultural implementada</t>
  </si>
  <si>
    <t xml:space="preserve">Observatorio de Cultura y Economía Naranja implementado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</si>
  <si>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</si>
  <si>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</si>
  <si>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Promoción de un entorno institucional para desarrollo y consolidación de la Economía Naranja.</t>
  </si>
  <si>
    <t xml:space="preserve">Agendas creativas elaboradas (municipios, ciudades y regiones) </t>
  </si>
  <si>
    <t>Áreas de Desarrollo Naranja (ADN) implementadas</t>
  </si>
  <si>
    <t>Promoción de hábitos de lectura en la población Colombiana con enfasis en la primera infancia, infancia, adolescencia y familias</t>
  </si>
  <si>
    <t>Usuarios registrados en las plataformas Maguaré y MaguaRED</t>
  </si>
  <si>
    <t xml:space="preserve">Municipios acompañados en el desarrollo de estrategias de circulación y formación de públicos, para el cine colombiano. </t>
  </si>
  <si>
    <t>Visitas de usuarios a los contenidos de la plataforma Retina Latina registradas</t>
  </si>
  <si>
    <t>Impulso de la difusión y el conocimiento de las expresiones artísticas y culturales</t>
  </si>
  <si>
    <t>Diseño y puesta en marcha de modelos de financiación para la cultura.</t>
  </si>
  <si>
    <t>Estructuración, construcción, adecuación y/o dotación de espacios para el desarrollo de las expresiones y manifestaciones culturales y artísticas propias de los territorios.</t>
  </si>
  <si>
    <t>Circuitos regionales para la movilidad de los procesos y prácticas artísticas y culturales, diseñados y en funcionamiento</t>
  </si>
  <si>
    <t>Elementos inscritos en la Lista Representativa de Patrimonio Cultural Inmaterial de la Humanidad y la Lista de Patrimonio Mundial de la UNESCO</t>
  </si>
  <si>
    <t xml:space="preserve">Estímulos otorgados por el PNE, priorizados con seguimiento </t>
  </si>
  <si>
    <t xml:space="preserve">Estudios de impacto económico de los derechos de propiedad intelectual, incluidos los derechos de autor y los derechos conexos en los sectores de la economia naranja realizados </t>
  </si>
  <si>
    <t xml:space="preserve">Nivel de cumplimiento del Plan Estratégico Institucional y Plan  de Acción </t>
  </si>
  <si>
    <t xml:space="preserve">Aseguramiento y fortalecimiento del Modelo Integrado de Planeación y Gestión en el Ministerio de Cultura </t>
  </si>
  <si>
    <t xml:space="preserve">Fortalecimiento de las políticas de gestión del Talento Humano </t>
  </si>
  <si>
    <t>Cumplimiento del Programa Anual de Auditorias Internas.</t>
  </si>
  <si>
    <t>2. 15 Territorios con acciones de enfoque diferencial implementados</t>
  </si>
  <si>
    <t xml:space="preserve">500 Creadores y gestores culturales vinculados a los Beneficios Económicos Periódicos - BEPS </t>
  </si>
  <si>
    <t>300 Acuerdos sociales por la cultura realizados</t>
  </si>
  <si>
    <t>10 Encuentros departamentales realizados.</t>
  </si>
  <si>
    <t>Nuevos contenidos visuales, sonoros y convergentes de comunicación cultural creados</t>
  </si>
  <si>
    <t>Colectivos de comunicación fortalecidos en narrativas, creación y comunicación</t>
  </si>
  <si>
    <t xml:space="preserve">N.A </t>
  </si>
  <si>
    <t>Entidades territoriales con asesoría y acompañamiento técnico para el fortalecimiento de las redes y/o bibliotecas públicas  de su región.</t>
  </si>
  <si>
    <t xml:space="preserve">Directora Biblioteca Nacional
</t>
  </si>
  <si>
    <t>1. Diseño modelo de gestión
2. Resolución para conformación del grupo
3. Resolución modificatoria del procedimiento (¿Cuál?)
4. Modificación de procedimiento (¿Cuál?) y flujograma</t>
  </si>
  <si>
    <t>PLAN DE ACCIÓN INSTITUCIONAL  
MINISTERIO DE CULTURA
VERSIÓN PARA CONSULTA</t>
  </si>
  <si>
    <t>PLAN ESTRATÉGICO INSTITUCIONAL
VERSIÓN PARA CONSULTA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</si>
</sst>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quot;$&quot;* #,##0_-;\-&quot;$&quot;* #,##0_-;_-&quot;$&quot;* &quot;-&quot;_-;_-@_-"/>
    <numFmt numFmtId="165" formatCode="_-* #,##0.00_-;\-* #,##0.00_-;_-* &quot;-&quot;??_-;_-@_-"/>
    <numFmt numFmtId="168" formatCode="_(* #,##0_);_(* \(#,##0\);_(* &quot;-&quot;??_);_(@_)"/>
    <numFmt numFmtId="169" formatCode="dd/mm/yy;@"/>
    <numFmt numFmtId="171" formatCode="d/mm/yyyy;@"/>
    <numFmt numFmtId="172" formatCode="&quot; &quot;&quot;$&quot;* #,##0&quot; &quot;;&quot;-&quot;&quot;$&quot;* #,##0&quot; &quot;;&quot; &quot;&quot;$&quot;* &quot;- &quot;"/>
    <numFmt numFmtId="173" formatCode="&quot;$&quot;#,##0"/>
  </numFmts>
  <fonts count="29" x14ac:knownFonts="1">
    <font>
      <sz val="11"/>
      <color theme="1"/>
      <name val="Calibri"/>
      <family val="2"/>
      <scheme val="minor"/>
    </font>
    <font>
      <sz val="11"/>
      <color theme="1"/>
      <name val="Calibri"/>
      <family val="2"/>
      <scheme val="minor"/>
    </font>
    <font>
      <sz val="11"/>
      <color indexed="8"/>
      <name val="Calibri"/>
      <family val="2"/>
    </font>
    <font>
      <b/>
      <sz val="11"/>
      <name val="Calibri"/>
      <family val="2"/>
    </font>
    <font>
      <sz val="10"/>
      <name val="Verdana"/>
      <family val="2"/>
    </font>
    <font>
      <sz val="11"/>
      <color theme="1"/>
      <name val="Calibri"/>
      <family val="2"/>
    </font>
    <font>
      <b/>
      <sz val="11"/>
      <color theme="0"/>
      <name val="Calibri"/>
      <family val="2"/>
    </font>
    <font>
      <b/>
      <sz val="12"/>
      <name val="Arial"/>
      <family val="2"/>
    </font>
    <font>
      <b/>
      <sz val="11"/>
      <name val="Arial"/>
      <family val="2"/>
    </font>
    <font>
      <b/>
      <sz val="20"/>
      <name val="Arial"/>
      <family val="2"/>
    </font>
    <font>
      <sz val="11"/>
      <color indexed="8"/>
      <name val="Arial"/>
      <family val="2"/>
    </font>
    <font>
      <b/>
      <sz val="18"/>
      <name val="Arial"/>
      <family val="2"/>
    </font>
    <font>
      <b/>
      <sz val="16"/>
      <name val="Arial"/>
      <family val="2"/>
    </font>
    <font>
      <b/>
      <sz val="11"/>
      <color theme="0"/>
      <name val="Arial"/>
      <family val="2"/>
    </font>
    <font>
      <sz val="11"/>
      <name val="Arial"/>
      <family val="2"/>
    </font>
    <font>
      <sz val="11"/>
      <color theme="1"/>
      <name val="Arial"/>
      <family val="2"/>
    </font>
    <font>
      <b/>
      <sz val="9"/>
      <color indexed="81"/>
      <name val="Tahoma"/>
      <family val="2"/>
    </font>
    <font>
      <sz val="9"/>
      <color indexed="81"/>
      <name val="Tahoma"/>
      <family val="2"/>
    </font>
    <font>
      <sz val="11"/>
      <color rgb="FFFF0000"/>
      <name val="Arial"/>
      <family val="2"/>
    </font>
    <font>
      <sz val="11"/>
      <color rgb="FF000000"/>
      <name val="Arial"/>
      <family val="2"/>
    </font>
    <font>
      <sz val="11"/>
      <name val="Calibri"/>
      <family val="2"/>
      <scheme val="minor"/>
    </font>
    <font>
      <sz val="12"/>
      <name val="Calibri Light"/>
      <family val="2"/>
    </font>
    <font>
      <sz val="12"/>
      <name val="Calibri"/>
      <family val="2"/>
      <scheme val="minor"/>
    </font>
    <font>
      <sz val="12"/>
      <color theme="1"/>
      <name val="Calibri"/>
      <family val="2"/>
      <scheme val="minor"/>
    </font>
    <font>
      <sz val="11"/>
      <color rgb="FF353588"/>
      <name val="Arial"/>
      <family val="2"/>
    </font>
    <font>
      <sz val="10"/>
      <name val="Arial"/>
      <family val="2"/>
    </font>
    <font>
      <strike/>
      <sz val="11"/>
      <color rgb="FFFF0000"/>
      <name val="Arial"/>
      <family val="2"/>
    </font>
    <font>
      <strike/>
      <sz val="11"/>
      <name val="Arial"/>
      <family val="2"/>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4" fillId="0" borderId="0"/>
    <xf numFmtId="9" fontId="2"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cellStyleXfs>
  <cellXfs count="414">
    <xf numFmtId="0" fontId="0" fillId="0" borderId="0" xfId="0"/>
    <xf numFmtId="3" fontId="3"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3" fontId="8"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4" fillId="2" borderId="1" xfId="0" applyFont="1" applyFill="1" applyBorder="1" applyAlignment="1" applyProtection="1">
      <alignment vertical="center" wrapText="1"/>
    </xf>
    <xf numFmtId="0" fontId="15" fillId="0" borderId="0" xfId="0" applyFont="1" applyFill="1" applyAlignment="1">
      <alignment horizontal="justify" vertical="center"/>
    </xf>
    <xf numFmtId="0" fontId="15" fillId="0" borderId="0" xfId="0" applyFont="1" applyFill="1" applyAlignment="1">
      <alignment horizontal="justify" vertical="center" wrapText="1"/>
    </xf>
    <xf numFmtId="0" fontId="15" fillId="2" borderId="0" xfId="0" applyFont="1" applyFill="1" applyAlignment="1">
      <alignment horizontal="justify" vertical="center"/>
    </xf>
    <xf numFmtId="0" fontId="15" fillId="0" borderId="0" xfId="0" applyFont="1" applyFill="1" applyAlignment="1">
      <alignment horizontal="center" vertical="center"/>
    </xf>
    <xf numFmtId="3" fontId="15" fillId="2" borderId="0" xfId="0" applyNumberFormat="1" applyFont="1" applyFill="1" applyAlignment="1">
      <alignment horizontal="justify" vertical="center"/>
    </xf>
    <xf numFmtId="0" fontId="15"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center" vertical="center"/>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164" fontId="14" fillId="2" borderId="1" xfId="0" applyNumberFormat="1" applyFont="1" applyFill="1" applyBorder="1" applyAlignment="1" applyProtection="1">
      <alignment vertical="center" wrapText="1"/>
    </xf>
    <xf numFmtId="0" fontId="5" fillId="0" borderId="0" xfId="0" applyFont="1" applyFill="1" applyAlignment="1">
      <alignment horizontal="center" vertical="center"/>
    </xf>
    <xf numFmtId="17" fontId="14" fillId="2" borderId="1" xfId="0" applyNumberFormat="1" applyFont="1" applyFill="1" applyBorder="1" applyAlignment="1" applyProtection="1">
      <alignment vertical="center" wrapText="1"/>
    </xf>
    <xf numFmtId="0" fontId="14" fillId="0" borderId="1" xfId="0" applyFont="1" applyFill="1" applyBorder="1" applyAlignment="1" applyProtection="1">
      <alignment vertical="center" wrapText="1"/>
    </xf>
    <xf numFmtId="0" fontId="15" fillId="2" borderId="1" xfId="0" applyFont="1" applyFill="1" applyBorder="1" applyAlignment="1">
      <alignment horizontal="center" vertical="center" wrapText="1"/>
    </xf>
    <xf numFmtId="0" fontId="15" fillId="0" borderId="0" xfId="0" applyFont="1" applyFill="1" applyAlignment="1">
      <alignment horizontal="center" vertical="center" wrapText="1"/>
    </xf>
    <xf numFmtId="164" fontId="14" fillId="0" borderId="1" xfId="0" applyNumberFormat="1" applyFont="1" applyFill="1" applyBorder="1" applyAlignment="1" applyProtection="1">
      <alignmen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 fontId="14" fillId="0" borderId="1" xfId="0" applyNumberFormat="1" applyFont="1" applyFill="1" applyBorder="1" applyAlignment="1" applyProtection="1">
      <alignment vertical="center" wrapText="1"/>
    </xf>
    <xf numFmtId="3" fontId="8" fillId="0" borderId="5" xfId="0" applyNumberFormat="1" applyFont="1" applyFill="1" applyBorder="1" applyAlignment="1">
      <alignment horizontal="center" vertical="center" wrapText="1"/>
    </xf>
    <xf numFmtId="164" fontId="15" fillId="2" borderId="0" xfId="0" applyNumberFormat="1" applyFont="1" applyFill="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14" fillId="0" borderId="9" xfId="0" applyFont="1" applyFill="1" applyBorder="1" applyAlignment="1" applyProtection="1">
      <alignment vertical="center" wrapText="1"/>
    </xf>
    <xf numFmtId="17" fontId="14" fillId="0" borderId="9" xfId="0" applyNumberFormat="1" applyFont="1" applyFill="1" applyBorder="1" applyAlignment="1" applyProtection="1">
      <alignment vertical="center" wrapText="1"/>
    </xf>
    <xf numFmtId="0" fontId="14" fillId="0" borderId="1" xfId="0" applyFont="1" applyFill="1" applyBorder="1" applyAlignment="1" applyProtection="1">
      <alignment horizontal="justify" vertical="top" wrapText="1"/>
    </xf>
    <xf numFmtId="17" fontId="14" fillId="0" borderId="5" xfId="0" applyNumberFormat="1" applyFont="1" applyFill="1" applyBorder="1" applyAlignment="1" applyProtection="1">
      <alignment vertical="center" wrapText="1"/>
    </xf>
    <xf numFmtId="164" fontId="14" fillId="0" borderId="9" xfId="0" applyNumberFormat="1" applyFont="1" applyFill="1" applyBorder="1" applyAlignment="1" applyProtection="1">
      <alignment vertical="center" wrapText="1"/>
    </xf>
    <xf numFmtId="14" fontId="14" fillId="0" borderId="1" xfId="0" applyNumberFormat="1" applyFont="1" applyFill="1" applyBorder="1" applyAlignment="1" applyProtection="1">
      <alignment vertical="center" wrapText="1"/>
    </xf>
    <xf numFmtId="14" fontId="14" fillId="2" borderId="1" xfId="0" applyNumberFormat="1" applyFont="1" applyFill="1" applyBorder="1" applyAlignment="1" applyProtection="1">
      <alignment vertical="center" wrapText="1"/>
    </xf>
    <xf numFmtId="17" fontId="14" fillId="0" borderId="18" xfId="0" applyNumberFormat="1" applyFont="1" applyFill="1" applyBorder="1" applyAlignment="1" applyProtection="1">
      <alignment horizontal="center" vertical="center" wrapText="1"/>
    </xf>
    <xf numFmtId="164" fontId="14" fillId="0" borderId="15" xfId="0" applyNumberFormat="1" applyFont="1" applyFill="1" applyBorder="1" applyAlignment="1" applyProtection="1">
      <alignment vertical="center" wrapText="1"/>
    </xf>
    <xf numFmtId="0" fontId="15" fillId="0" borderId="15" xfId="0" applyFont="1" applyFill="1" applyBorder="1" applyAlignment="1">
      <alignment horizontal="left" vertical="top" wrapText="1"/>
    </xf>
    <xf numFmtId="0" fontId="10" fillId="0" borderId="0" xfId="0" applyFont="1" applyBorder="1" applyAlignment="1">
      <alignment horizontal="center" vertical="center" wrapText="1"/>
    </xf>
    <xf numFmtId="0" fontId="15" fillId="0" borderId="0" xfId="0" applyFont="1" applyAlignment="1">
      <alignment horizontal="left" vertical="center"/>
    </xf>
    <xf numFmtId="3" fontId="14" fillId="0" borderId="15" xfId="0" applyNumberFormat="1" applyFont="1" applyFill="1" applyBorder="1" applyAlignment="1" applyProtection="1">
      <alignment horizontal="center" vertical="center" wrapText="1"/>
    </xf>
    <xf numFmtId="0" fontId="15"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15" xfId="0" applyFont="1" applyFill="1" applyBorder="1" applyAlignment="1" applyProtection="1">
      <alignment vertical="center" wrapText="1"/>
    </xf>
    <xf numFmtId="0" fontId="18" fillId="0" borderId="15" xfId="0" applyFont="1" applyFill="1" applyBorder="1" applyAlignment="1" applyProtection="1">
      <alignment vertical="center" wrapText="1"/>
    </xf>
    <xf numFmtId="3" fontId="14" fillId="0" borderId="1" xfId="0" applyNumberFormat="1" applyFont="1" applyFill="1" applyBorder="1" applyAlignment="1">
      <alignment horizontal="left" vertical="center" wrapText="1"/>
    </xf>
    <xf numFmtId="3" fontId="8" fillId="0" borderId="2" xfId="0" applyNumberFormat="1" applyFont="1" applyFill="1" applyBorder="1" applyAlignment="1">
      <alignment horizontal="left" vertical="center" wrapText="1"/>
    </xf>
    <xf numFmtId="0" fontId="15" fillId="0" borderId="0" xfId="0" applyFont="1" applyFill="1" applyAlignment="1">
      <alignment horizontal="left" vertical="center"/>
    </xf>
    <xf numFmtId="0" fontId="15" fillId="2" borderId="0"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wrapText="1"/>
    </xf>
    <xf numFmtId="3" fontId="8" fillId="0" borderId="12" xfId="0" applyNumberFormat="1" applyFont="1" applyFill="1" applyBorder="1" applyAlignment="1">
      <alignment horizontal="left" vertical="center" wrapText="1"/>
    </xf>
    <xf numFmtId="3" fontId="8" fillId="0" borderId="3" xfId="0" applyNumberFormat="1" applyFont="1" applyFill="1" applyBorder="1" applyAlignment="1">
      <alignment vertical="center" wrapText="1"/>
    </xf>
    <xf numFmtId="0" fontId="15" fillId="0" borderId="0" xfId="0" applyFont="1" applyFill="1" applyAlignment="1">
      <alignment vertical="center"/>
    </xf>
    <xf numFmtId="0" fontId="15" fillId="0" borderId="0" xfId="0" applyFont="1" applyAlignment="1">
      <alignment vertical="center"/>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9" fillId="0" borderId="15" xfId="0" applyFont="1" applyFill="1" applyBorder="1" applyAlignment="1">
      <alignment horizontal="left" vertical="top" wrapText="1"/>
    </xf>
    <xf numFmtId="0" fontId="14" fillId="2" borderId="1" xfId="0" applyFont="1" applyFill="1" applyBorder="1" applyAlignment="1" applyProtection="1">
      <alignmen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168" fontId="14" fillId="0" borderId="1" xfId="5" applyNumberFormat="1" applyFont="1" applyFill="1" applyBorder="1" applyAlignment="1" applyProtection="1">
      <alignment vertical="center" wrapText="1"/>
    </xf>
    <xf numFmtId="0" fontId="15" fillId="0" borderId="0" xfId="0" applyFont="1" applyFill="1" applyAlignment="1">
      <alignment vertical="center" wrapText="1"/>
    </xf>
    <xf numFmtId="0" fontId="15" fillId="2" borderId="0" xfId="0" applyFont="1" applyFill="1" applyAlignment="1">
      <alignment horizontal="center" vertical="center"/>
    </xf>
    <xf numFmtId="3" fontId="15" fillId="2" borderId="0" xfId="0" applyNumberFormat="1" applyFont="1" applyFill="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3" fontId="8" fillId="0" borderId="3" xfId="0" applyNumberFormat="1"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5" fillId="2" borderId="0" xfId="0" applyFont="1" applyFill="1" applyAlignment="1">
      <alignment horizontal="left" vertical="center"/>
    </xf>
    <xf numFmtId="3" fontId="15" fillId="2" borderId="0" xfId="0" applyNumberFormat="1" applyFont="1" applyFill="1" applyAlignment="1">
      <alignment horizontal="left" vertical="center"/>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4" fillId="2" borderId="6"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3" fontId="8" fillId="3" borderId="5" xfId="0" applyNumberFormat="1" applyFont="1" applyFill="1" applyBorder="1" applyAlignment="1">
      <alignment horizontal="center" vertical="center" wrapText="1"/>
    </xf>
    <xf numFmtId="0" fontId="14" fillId="2" borderId="6" xfId="0" applyFont="1" applyFill="1" applyBorder="1" applyAlignment="1" applyProtection="1">
      <alignment vertical="center" wrapText="1"/>
    </xf>
    <xf numFmtId="14" fontId="14" fillId="2" borderId="1" xfId="0" applyNumberFormat="1" applyFont="1" applyFill="1" applyBorder="1" applyAlignment="1" applyProtection="1">
      <alignment horizontal="right" vertical="center" wrapText="1"/>
    </xf>
    <xf numFmtId="164" fontId="14" fillId="2" borderId="6" xfId="0" applyNumberFormat="1" applyFont="1" applyFill="1" applyBorder="1" applyAlignment="1" applyProtection="1">
      <alignment vertical="center" wrapText="1"/>
    </xf>
    <xf numFmtId="0" fontId="14" fillId="2" borderId="15" xfId="0" applyFont="1" applyFill="1" applyBorder="1" applyAlignment="1" applyProtection="1">
      <alignment vertical="center" wrapText="1"/>
    </xf>
    <xf numFmtId="0" fontId="14" fillId="0" borderId="15"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3" fontId="8" fillId="3" borderId="1" xfId="0" applyNumberFormat="1" applyFont="1" applyFill="1" applyBorder="1" applyAlignment="1">
      <alignment horizontal="center" vertical="center" wrapText="1"/>
    </xf>
    <xf numFmtId="17" fontId="14" fillId="0" borderId="1" xfId="0" applyNumberFormat="1" applyFont="1" applyFill="1" applyBorder="1" applyAlignment="1" applyProtection="1">
      <alignment horizontal="center" vertical="center" wrapText="1"/>
    </xf>
    <xf numFmtId="3" fontId="14" fillId="0" borderId="1" xfId="0" applyNumberFormat="1" applyFont="1" applyFill="1" applyBorder="1" applyAlignment="1">
      <alignment horizontal="center" vertical="center" wrapText="1"/>
    </xf>
    <xf numFmtId="0" fontId="14" fillId="0" borderId="10" xfId="0" applyFont="1" applyFill="1" applyBorder="1" applyAlignment="1" applyProtection="1">
      <alignment vertical="center" wrapText="1"/>
    </xf>
    <xf numFmtId="0" fontId="14" fillId="0" borderId="15" xfId="0" applyFont="1" applyFill="1" applyBorder="1" applyAlignment="1" applyProtection="1">
      <alignment horizontal="justify" vertical="top" wrapText="1"/>
    </xf>
    <xf numFmtId="0" fontId="15" fillId="0" borderId="15" xfId="0" applyFont="1" applyFill="1" applyBorder="1" applyAlignment="1" applyProtection="1">
      <alignment vertical="center" wrapText="1"/>
    </xf>
    <xf numFmtId="3" fontId="14" fillId="0" borderId="15" xfId="0" applyNumberFormat="1" applyFont="1" applyFill="1" applyBorder="1" applyAlignment="1">
      <alignment horizontal="left" vertical="center" wrapText="1"/>
    </xf>
    <xf numFmtId="0" fontId="21" fillId="0" borderId="15" xfId="0" applyFont="1" applyFill="1" applyBorder="1" applyAlignment="1">
      <alignment horizontal="left" vertical="center" wrapText="1" readingOrder="1"/>
    </xf>
    <xf numFmtId="17" fontId="14" fillId="0" borderId="15" xfId="0" applyNumberFormat="1" applyFont="1" applyFill="1" applyBorder="1" applyAlignment="1" applyProtection="1">
      <alignment vertical="center" wrapText="1"/>
    </xf>
    <xf numFmtId="14" fontId="14" fillId="0" borderId="15" xfId="0" applyNumberFormat="1" applyFont="1" applyFill="1" applyBorder="1" applyAlignment="1" applyProtection="1">
      <alignment vertical="center" wrapText="1"/>
    </xf>
    <xf numFmtId="14" fontId="14" fillId="0" borderId="15" xfId="0" applyNumberFormat="1" applyFont="1" applyFill="1" applyBorder="1" applyAlignment="1" applyProtection="1">
      <alignment horizontal="right" vertical="center" wrapText="1"/>
    </xf>
    <xf numFmtId="49" fontId="14" fillId="0" borderId="15" xfId="0" applyNumberFormat="1" applyFont="1" applyFill="1" applyBorder="1" applyAlignment="1">
      <alignment vertical="center" wrapText="1"/>
    </xf>
    <xf numFmtId="49" fontId="10" fillId="0" borderId="15" xfId="0" applyNumberFormat="1" applyFont="1" applyFill="1" applyBorder="1" applyAlignment="1">
      <alignment vertical="center" wrapText="1"/>
    </xf>
    <xf numFmtId="0" fontId="14" fillId="0" borderId="15" xfId="0" applyFont="1" applyFill="1" applyBorder="1" applyAlignment="1">
      <alignment horizontal="left" vertical="center" wrapText="1"/>
    </xf>
    <xf numFmtId="17" fontId="15" fillId="0" borderId="15" xfId="0" applyNumberFormat="1" applyFont="1" applyFill="1" applyBorder="1" applyAlignment="1" applyProtection="1">
      <alignment horizontal="center" vertical="center" wrapText="1"/>
    </xf>
    <xf numFmtId="0" fontId="14" fillId="0" borderId="15" xfId="0" applyFont="1" applyFill="1" applyBorder="1" applyAlignment="1">
      <alignment horizontal="left" vertical="center" wrapText="1" readingOrder="1"/>
    </xf>
    <xf numFmtId="3" fontId="8" fillId="3" borderId="15" xfId="0" applyNumberFormat="1" applyFont="1" applyFill="1" applyBorder="1" applyAlignment="1">
      <alignment horizontal="center" vertical="center" wrapText="1"/>
    </xf>
    <xf numFmtId="164" fontId="14" fillId="2" borderId="15" xfId="0" applyNumberFormat="1" applyFont="1" applyFill="1" applyBorder="1" applyAlignment="1" applyProtection="1">
      <alignment vertical="center" wrapText="1"/>
    </xf>
    <xf numFmtId="0" fontId="14" fillId="2" borderId="15" xfId="0" applyFont="1" applyFill="1" applyBorder="1" applyAlignment="1" applyProtection="1">
      <alignment horizontal="left" vertical="center" wrapText="1"/>
    </xf>
    <xf numFmtId="172" fontId="10" fillId="0" borderId="15" xfId="0" applyNumberFormat="1" applyFont="1" applyFill="1" applyBorder="1" applyAlignment="1">
      <alignment vertical="center"/>
    </xf>
    <xf numFmtId="164" fontId="15" fillId="0" borderId="15" xfId="0" applyNumberFormat="1" applyFont="1" applyFill="1" applyBorder="1" applyAlignment="1" applyProtection="1">
      <alignment vertical="center" wrapText="1"/>
    </xf>
    <xf numFmtId="172" fontId="10" fillId="0" borderId="15" xfId="0" applyNumberFormat="1" applyFont="1" applyFill="1" applyBorder="1" applyAlignment="1">
      <alignment vertical="center" wrapText="1"/>
    </xf>
    <xf numFmtId="0" fontId="24" fillId="0" borderId="6" xfId="0" applyFont="1" applyFill="1" applyBorder="1" applyAlignment="1" applyProtection="1">
      <alignment horizontal="left" vertical="center" wrapText="1"/>
    </xf>
    <xf numFmtId="17" fontId="15" fillId="0" borderId="15" xfId="0" applyNumberFormat="1" applyFont="1" applyFill="1" applyBorder="1" applyAlignment="1" applyProtection="1">
      <alignment vertical="center" wrapText="1"/>
    </xf>
    <xf numFmtId="171" fontId="14" fillId="0" borderId="1" xfId="0" applyNumberFormat="1" applyFont="1" applyFill="1" applyBorder="1" applyAlignment="1" applyProtection="1">
      <alignment vertical="center" wrapText="1"/>
    </xf>
    <xf numFmtId="164" fontId="14" fillId="0" borderId="1" xfId="0" applyNumberFormat="1" applyFont="1" applyFill="1" applyBorder="1" applyAlignment="1" applyProtection="1">
      <alignment horizontal="right" vertical="center" wrapText="1"/>
    </xf>
    <xf numFmtId="49" fontId="14" fillId="0" borderId="19" xfId="0" applyNumberFormat="1" applyFont="1" applyFill="1" applyBorder="1" applyAlignment="1">
      <alignment horizontal="left" vertical="center" wrapText="1"/>
    </xf>
    <xf numFmtId="49" fontId="14" fillId="0" borderId="18" xfId="0" applyNumberFormat="1" applyFont="1" applyFill="1" applyBorder="1" applyAlignment="1">
      <alignment vertical="center" wrapText="1"/>
    </xf>
    <xf numFmtId="172" fontId="14" fillId="0" borderId="18" xfId="0" applyNumberFormat="1" applyFont="1" applyFill="1" applyBorder="1" applyAlignment="1">
      <alignment vertical="center"/>
    </xf>
    <xf numFmtId="0" fontId="14" fillId="0" borderId="15" xfId="0" applyNumberFormat="1" applyFont="1" applyFill="1" applyBorder="1" applyAlignment="1" applyProtection="1">
      <alignment horizontal="center" vertical="center" wrapText="1"/>
    </xf>
    <xf numFmtId="3" fontId="8" fillId="3" borderId="15"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0" fontId="11" fillId="0" borderId="15" xfId="0"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17" fontId="14" fillId="2" borderId="15" xfId="0" applyNumberFormat="1" applyFont="1" applyFill="1" applyBorder="1" applyAlignment="1" applyProtection="1">
      <alignment horizontal="center" vertical="center" wrapText="1"/>
    </xf>
    <xf numFmtId="0" fontId="14" fillId="0" borderId="15" xfId="0" applyFont="1" applyFill="1" applyBorder="1" applyAlignment="1" applyProtection="1">
      <alignment vertical="top" wrapText="1"/>
    </xf>
    <xf numFmtId="17" fontId="14" fillId="0" borderId="15" xfId="0" applyNumberFormat="1" applyFont="1" applyFill="1" applyBorder="1" applyAlignment="1" applyProtection="1">
      <alignment vertical="center"/>
    </xf>
    <xf numFmtId="15" fontId="14" fillId="0" borderId="15" xfId="0" applyNumberFormat="1" applyFont="1" applyFill="1" applyBorder="1" applyAlignment="1" applyProtection="1">
      <alignment vertical="center" wrapText="1"/>
    </xf>
    <xf numFmtId="17" fontId="14" fillId="2" borderId="15" xfId="0" applyNumberFormat="1" applyFont="1" applyFill="1" applyBorder="1" applyAlignment="1" applyProtection="1">
      <alignment vertical="center" wrapText="1"/>
    </xf>
    <xf numFmtId="0" fontId="10" fillId="0" borderId="15" xfId="0" applyFont="1" applyFill="1" applyBorder="1" applyAlignment="1">
      <alignment vertical="center" wrapText="1"/>
    </xf>
    <xf numFmtId="0" fontId="10" fillId="0" borderId="15" xfId="0" applyFont="1" applyFill="1" applyBorder="1" applyAlignment="1">
      <alignment vertical="center"/>
    </xf>
    <xf numFmtId="0" fontId="14" fillId="0" borderId="15" xfId="0" applyFont="1" applyFill="1" applyBorder="1" applyAlignment="1" applyProtection="1">
      <alignment vertical="center" wrapText="1"/>
      <protection locked="0"/>
    </xf>
    <xf numFmtId="9" fontId="14" fillId="0" borderId="15" xfId="4" applyFont="1" applyFill="1" applyBorder="1" applyAlignment="1" applyProtection="1">
      <alignment vertical="center" wrapText="1"/>
      <protection locked="0"/>
    </xf>
    <xf numFmtId="17" fontId="15" fillId="2" borderId="15" xfId="0" applyNumberFormat="1" applyFont="1" applyFill="1" applyBorder="1" applyAlignment="1" applyProtection="1">
      <alignment vertical="center" wrapText="1"/>
    </xf>
    <xf numFmtId="0" fontId="15" fillId="0" borderId="5" xfId="0" applyFont="1" applyFill="1" applyBorder="1" applyAlignment="1">
      <alignment vertical="center" wrapText="1"/>
    </xf>
    <xf numFmtId="16" fontId="14" fillId="0" borderId="15" xfId="0" applyNumberFormat="1" applyFont="1" applyFill="1" applyBorder="1" applyAlignment="1" applyProtection="1">
      <alignment horizontal="right" vertical="center" wrapText="1"/>
    </xf>
    <xf numFmtId="0" fontId="14" fillId="0" borderId="15"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 xfId="0" applyFont="1" applyFill="1" applyBorder="1" applyAlignment="1" applyProtection="1">
      <alignment vertical="center" wrapText="1"/>
    </xf>
    <xf numFmtId="0" fontId="15" fillId="0" borderId="15" xfId="0" applyFont="1" applyFill="1" applyBorder="1" applyAlignment="1">
      <alignment horizontal="left" vertical="center" wrapText="1"/>
    </xf>
    <xf numFmtId="3" fontId="8" fillId="3" borderId="15" xfId="0" applyNumberFormat="1" applyFont="1" applyFill="1" applyBorder="1" applyAlignment="1">
      <alignment horizontal="center" vertical="center" wrapText="1"/>
    </xf>
    <xf numFmtId="17" fontId="14" fillId="0" borderId="15" xfId="0" applyNumberFormat="1"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4" fillId="2" borderId="15" xfId="0" applyFont="1" applyFill="1" applyBorder="1" applyAlignment="1" applyProtection="1">
      <alignment vertical="center" wrapText="1"/>
      <protection locked="0"/>
    </xf>
    <xf numFmtId="0" fontId="14" fillId="0" borderId="1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9" xfId="0"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wrapText="1"/>
    </xf>
    <xf numFmtId="168" fontId="14" fillId="0" borderId="1" xfId="5" applyNumberFormat="1" applyFont="1" applyFill="1" applyBorder="1" applyAlignment="1" applyProtection="1">
      <alignment horizontal="center" vertical="center" wrapText="1"/>
    </xf>
    <xf numFmtId="3" fontId="8"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vertical="center" wrapText="1"/>
    </xf>
    <xf numFmtId="164" fontId="14" fillId="0" borderId="5" xfId="0" applyNumberFormat="1" applyFont="1" applyFill="1" applyBorder="1" applyAlignment="1" applyProtection="1">
      <alignment horizontal="center" vertical="center" wrapText="1"/>
    </xf>
    <xf numFmtId="0" fontId="14" fillId="0" borderId="5" xfId="0" applyFont="1" applyFill="1" applyBorder="1" applyAlignment="1" applyProtection="1">
      <alignment vertical="center" wrapText="1"/>
    </xf>
    <xf numFmtId="164" fontId="14" fillId="2" borderId="15" xfId="0" applyNumberFormat="1" applyFont="1" applyFill="1" applyBorder="1" applyAlignment="1" applyProtection="1">
      <alignment horizontal="center" vertical="center" wrapText="1"/>
    </xf>
    <xf numFmtId="17" fontId="14" fillId="0" borderId="15" xfId="0" applyNumberFormat="1" applyFont="1" applyFill="1" applyBorder="1" applyAlignment="1" applyProtection="1">
      <alignment horizontal="center" vertical="center" wrapText="1"/>
    </xf>
    <xf numFmtId="14" fontId="14" fillId="0" borderId="15" xfId="0" applyNumberFormat="1" applyFont="1" applyFill="1" applyBorder="1" applyAlignment="1" applyProtection="1">
      <alignment horizontal="center" vertical="center" wrapText="1"/>
    </xf>
    <xf numFmtId="164" fontId="14" fillId="0" borderId="15" xfId="0" applyNumberFormat="1" applyFont="1" applyFill="1" applyBorder="1" applyAlignment="1" applyProtection="1">
      <alignment horizontal="center" vertical="center" wrapText="1"/>
    </xf>
    <xf numFmtId="3" fontId="14" fillId="0" borderId="6" xfId="0" applyNumberFormat="1" applyFont="1" applyFill="1" applyBorder="1" applyAlignment="1">
      <alignment horizontal="left" vertical="center" wrapText="1"/>
    </xf>
    <xf numFmtId="14" fontId="14" fillId="0" borderId="1" xfId="0" applyNumberFormat="1" applyFont="1" applyFill="1" applyBorder="1" applyAlignment="1" applyProtection="1">
      <alignment horizontal="center" vertical="center" wrapText="1"/>
    </xf>
    <xf numFmtId="0" fontId="14" fillId="2" borderId="5" xfId="0" applyFont="1" applyFill="1" applyBorder="1" applyAlignment="1" applyProtection="1">
      <alignment horizontal="left" vertical="center" wrapText="1"/>
    </xf>
    <xf numFmtId="0" fontId="14" fillId="2" borderId="5" xfId="0" applyFont="1" applyFill="1" applyBorder="1" applyAlignment="1" applyProtection="1">
      <alignment horizontal="center" vertical="center" wrapText="1"/>
    </xf>
    <xf numFmtId="17" fontId="14" fillId="0" borderId="5" xfId="0" applyNumberFormat="1" applyFont="1" applyFill="1" applyBorder="1" applyAlignment="1" applyProtection="1">
      <alignment horizontal="center" vertical="center" wrapText="1"/>
    </xf>
    <xf numFmtId="0" fontId="14" fillId="0" borderId="15" xfId="0" applyFont="1" applyFill="1" applyBorder="1" applyAlignment="1" applyProtection="1">
      <alignment horizontal="justify" vertical="center" wrapText="1"/>
    </xf>
    <xf numFmtId="0" fontId="25" fillId="0" borderId="15" xfId="0" applyFont="1" applyFill="1" applyBorder="1" applyAlignment="1">
      <alignment horizontal="left" vertical="top" wrapText="1"/>
    </xf>
    <xf numFmtId="0" fontId="14" fillId="0" borderId="15" xfId="0" applyFont="1" applyFill="1" applyBorder="1" applyAlignment="1">
      <alignment vertical="center" wrapText="1"/>
    </xf>
    <xf numFmtId="0" fontId="14" fillId="0" borderId="15" xfId="0" applyFont="1" applyFill="1" applyBorder="1" applyAlignment="1">
      <alignment horizontal="left" vertical="center" wrapText="1"/>
    </xf>
    <xf numFmtId="17" fontId="8" fillId="0" borderId="15" xfId="0" applyNumberFormat="1" applyFont="1" applyFill="1" applyBorder="1" applyAlignment="1" applyProtection="1">
      <alignment horizontal="center" vertical="center" wrapText="1"/>
    </xf>
    <xf numFmtId="0" fontId="15" fillId="2" borderId="16" xfId="0" applyFont="1" applyFill="1" applyBorder="1" applyAlignment="1">
      <alignment horizontal="center" vertical="center" wrapText="1"/>
    </xf>
    <xf numFmtId="3" fontId="14"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lignment horizontal="right" vertical="center" wrapText="1"/>
    </xf>
    <xf numFmtId="0" fontId="23" fillId="0" borderId="15" xfId="0" applyFont="1" applyFill="1" applyBorder="1" applyAlignment="1">
      <alignment horizontal="left" vertical="center" wrapText="1"/>
    </xf>
    <xf numFmtId="42" fontId="22" fillId="0" borderId="15" xfId="8" applyFont="1" applyFill="1" applyBorder="1" applyAlignment="1" applyProtection="1">
      <alignment vertical="center" wrapText="1"/>
      <protection locked="0"/>
    </xf>
    <xf numFmtId="169" fontId="14" fillId="0" borderId="15" xfId="0" applyNumberFormat="1" applyFont="1" applyFill="1" applyBorder="1" applyAlignment="1">
      <alignment horizontal="left" vertical="top" wrapText="1"/>
    </xf>
    <xf numFmtId="169" fontId="8" fillId="0" borderId="15" xfId="0"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4" fillId="0" borderId="15" xfId="0" applyFont="1" applyFill="1" applyBorder="1" applyAlignment="1" applyProtection="1">
      <alignment vertical="center" wrapText="1"/>
    </xf>
    <xf numFmtId="0" fontId="15" fillId="0" borderId="15" xfId="0" applyFont="1" applyFill="1" applyBorder="1" applyAlignment="1">
      <alignment vertical="center" wrapText="1"/>
    </xf>
    <xf numFmtId="0" fontId="18" fillId="0" borderId="15" xfId="0" applyFont="1" applyFill="1" applyBorder="1" applyAlignment="1">
      <alignment horizontal="left" vertical="top" wrapText="1"/>
    </xf>
    <xf numFmtId="0" fontId="14" fillId="0" borderId="15" xfId="0" applyFont="1" applyFill="1" applyBorder="1" applyAlignment="1">
      <alignment horizontal="left" vertical="top" wrapText="1"/>
    </xf>
    <xf numFmtId="169" fontId="8" fillId="0" borderId="15" xfId="0" applyNumberFormat="1" applyFont="1" applyFill="1" applyBorder="1" applyAlignment="1">
      <alignment vertical="center" wrapText="1"/>
    </xf>
    <xf numFmtId="49" fontId="10" fillId="0" borderId="15" xfId="0" applyNumberFormat="1" applyFont="1" applyFill="1" applyBorder="1" applyAlignment="1">
      <alignment horizontal="left" vertical="center" wrapText="1"/>
    </xf>
    <xf numFmtId="0" fontId="15" fillId="0" borderId="15" xfId="0" applyFont="1" applyFill="1" applyBorder="1" applyAlignment="1" applyProtection="1">
      <alignment horizontal="left" vertical="center" wrapText="1"/>
    </xf>
    <xf numFmtId="9" fontId="23" fillId="0" borderId="15" xfId="4" applyFont="1" applyFill="1" applyBorder="1" applyAlignment="1" applyProtection="1">
      <alignment vertical="center" wrapText="1"/>
      <protection locked="0"/>
    </xf>
    <xf numFmtId="42" fontId="23" fillId="0" borderId="15" xfId="8" applyFont="1" applyFill="1" applyBorder="1" applyAlignment="1" applyProtection="1">
      <alignment vertical="center" wrapText="1"/>
      <protection locked="0"/>
    </xf>
    <xf numFmtId="0" fontId="8" fillId="0" borderId="15" xfId="0" applyFont="1" applyFill="1" applyBorder="1" applyAlignment="1" applyProtection="1">
      <alignment vertical="center" wrapText="1"/>
    </xf>
    <xf numFmtId="0" fontId="28" fillId="0" borderId="15" xfId="0" applyFont="1" applyFill="1" applyBorder="1" applyAlignment="1">
      <alignment vertical="center" wrapText="1"/>
    </xf>
    <xf numFmtId="0" fontId="20" fillId="0" borderId="15" xfId="0" applyFont="1" applyFill="1" applyBorder="1" applyAlignment="1">
      <alignment vertical="center" wrapText="1"/>
    </xf>
    <xf numFmtId="44" fontId="20" fillId="0" borderId="15" xfId="6" applyFont="1" applyFill="1" applyBorder="1" applyAlignment="1">
      <alignment horizontal="center" vertical="center" wrapText="1"/>
    </xf>
    <xf numFmtId="6" fontId="20" fillId="0" borderId="15" xfId="6" applyNumberFormat="1" applyFont="1" applyFill="1" applyBorder="1" applyAlignment="1">
      <alignment vertical="center" wrapText="1"/>
    </xf>
    <xf numFmtId="0" fontId="25" fillId="0" borderId="15" xfId="0" applyFont="1" applyFill="1" applyBorder="1" applyAlignment="1">
      <alignment horizontal="left" vertical="center" wrapText="1"/>
    </xf>
    <xf numFmtId="0" fontId="14" fillId="0" borderId="0" xfId="0" applyFont="1" applyFill="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0" borderId="1" xfId="0" applyFont="1" applyFill="1" applyBorder="1" applyAlignment="1" applyProtection="1">
      <alignment horizontal="justify" vertical="center" wrapText="1"/>
    </xf>
    <xf numFmtId="0" fontId="14" fillId="0" borderId="16" xfId="0" applyFont="1" applyFill="1" applyBorder="1" applyAlignment="1">
      <alignment horizontal="left" vertical="center" wrapText="1"/>
    </xf>
    <xf numFmtId="0" fontId="14" fillId="0" borderId="7" xfId="0" applyFont="1" applyFill="1" applyBorder="1" applyAlignment="1">
      <alignment vertical="center" wrapText="1"/>
    </xf>
    <xf numFmtId="0" fontId="14" fillId="0" borderId="14" xfId="0" applyFont="1" applyFill="1" applyBorder="1" applyAlignment="1">
      <alignment horizontal="left" vertical="center" wrapText="1"/>
    </xf>
    <xf numFmtId="0" fontId="14" fillId="0" borderId="5" xfId="0" applyFont="1" applyFill="1" applyBorder="1" applyAlignment="1">
      <alignment vertical="center" wrapText="1"/>
    </xf>
    <xf numFmtId="42" fontId="14" fillId="0" borderId="1" xfId="8" applyFont="1" applyFill="1" applyBorder="1" applyAlignment="1" applyProtection="1">
      <alignment vertical="center" wrapText="1"/>
      <protection locked="0"/>
    </xf>
    <xf numFmtId="3" fontId="13" fillId="0" borderId="15" xfId="0" applyNumberFormat="1" applyFont="1" applyFill="1" applyBorder="1" applyAlignment="1">
      <alignment horizontal="center" vertical="center" wrapText="1"/>
    </xf>
    <xf numFmtId="168" fontId="14" fillId="0" borderId="15" xfId="5" applyNumberFormat="1" applyFont="1" applyFill="1" applyBorder="1" applyAlignment="1" applyProtection="1">
      <alignment vertical="center" wrapText="1"/>
    </xf>
    <xf numFmtId="0" fontId="14" fillId="0" borderId="15" xfId="0" applyFont="1" applyBorder="1" applyAlignment="1">
      <alignment vertical="center" wrapText="1"/>
    </xf>
    <xf numFmtId="44" fontId="15" fillId="0" borderId="15" xfId="6" applyFont="1" applyFill="1" applyBorder="1" applyAlignment="1">
      <alignment horizontal="center" vertical="center" wrapText="1"/>
    </xf>
    <xf numFmtId="0" fontId="11" fillId="0" borderId="1" xfId="0" applyFont="1" applyFill="1" applyBorder="1" applyAlignment="1">
      <alignment vertical="center" wrapText="1"/>
    </xf>
    <xf numFmtId="0" fontId="15" fillId="2" borderId="0" xfId="0" applyFont="1" applyFill="1" applyAlignment="1">
      <alignment vertical="center"/>
    </xf>
    <xf numFmtId="0" fontId="11" fillId="0" borderId="1" xfId="0"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 xfId="0" applyNumberFormat="1" applyFont="1" applyFill="1" applyBorder="1" applyAlignment="1">
      <alignment vertical="center" wrapText="1"/>
    </xf>
    <xf numFmtId="0" fontId="19" fillId="0" borderId="15" xfId="0" applyFont="1" applyFill="1" applyBorder="1" applyAlignment="1">
      <alignment horizontal="left" vertical="center" wrapText="1" readingOrder="1"/>
    </xf>
    <xf numFmtId="0" fontId="19" fillId="2" borderId="15" xfId="0" applyFont="1" applyFill="1" applyBorder="1" applyAlignment="1">
      <alignment horizontal="left" vertical="center" wrapText="1" readingOrder="1"/>
    </xf>
    <xf numFmtId="0" fontId="22" fillId="0" borderId="15" xfId="0" applyFont="1" applyFill="1" applyBorder="1" applyAlignment="1">
      <alignment horizontal="left" vertical="center" wrapText="1"/>
    </xf>
    <xf numFmtId="0" fontId="14" fillId="0" borderId="6" xfId="0" applyFont="1" applyFill="1" applyBorder="1" applyAlignment="1" applyProtection="1">
      <alignment horizontal="left" vertical="center" wrapText="1"/>
    </xf>
    <xf numFmtId="0" fontId="15" fillId="0" borderId="15" xfId="0" applyFont="1" applyFill="1" applyBorder="1" applyAlignment="1">
      <alignment vertical="center" wrapText="1"/>
    </xf>
    <xf numFmtId="9" fontId="14" fillId="0" borderId="15" xfId="4" applyFont="1" applyFill="1" applyBorder="1" applyAlignment="1" applyProtection="1">
      <alignment horizontal="center" vertical="center" wrapText="1"/>
    </xf>
    <xf numFmtId="169" fontId="14" fillId="0" borderId="15" xfId="0" applyNumberFormat="1"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5" xfId="0" applyFont="1" applyFill="1" applyBorder="1" applyAlignment="1" applyProtection="1">
      <alignment horizontal="left" vertical="center" wrapText="1"/>
    </xf>
    <xf numFmtId="0" fontId="10" fillId="0" borderId="0"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15" xfId="0" applyFont="1" applyFill="1" applyBorder="1" applyAlignment="1" applyProtection="1">
      <alignment vertical="center" wrapText="1"/>
    </xf>
    <xf numFmtId="164" fontId="14" fillId="0" borderId="15" xfId="0" applyNumberFormat="1" applyFont="1" applyFill="1" applyBorder="1" applyAlignment="1" applyProtection="1">
      <alignment horizontal="center" vertical="center" wrapText="1"/>
    </xf>
    <xf numFmtId="17" fontId="14" fillId="0" borderId="15" xfId="0" applyNumberFormat="1" applyFont="1" applyFill="1" applyBorder="1" applyAlignment="1" applyProtection="1">
      <alignment horizontal="center" vertical="center" wrapText="1"/>
    </xf>
    <xf numFmtId="14" fontId="14" fillId="0" borderId="15" xfId="0" applyNumberFormat="1" applyFont="1" applyFill="1" applyBorder="1" applyAlignment="1" applyProtection="1">
      <alignment horizontal="center" vertical="center" wrapText="1"/>
    </xf>
    <xf numFmtId="0" fontId="14" fillId="0" borderId="5" xfId="0" applyFont="1" applyFill="1" applyBorder="1" applyAlignment="1" applyProtection="1">
      <alignment vertical="center" wrapText="1"/>
    </xf>
    <xf numFmtId="0" fontId="14" fillId="0" borderId="15"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3" fontId="8" fillId="0" borderId="13" xfId="0" applyNumberFormat="1" applyFont="1" applyFill="1" applyBorder="1" applyAlignment="1">
      <alignment horizontal="center" vertical="center" wrapText="1"/>
    </xf>
    <xf numFmtId="0" fontId="14" fillId="0" borderId="1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top" wrapText="1"/>
    </xf>
    <xf numFmtId="0" fontId="14" fillId="0" borderId="15"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15" xfId="0" applyFont="1" applyFill="1" applyBorder="1" applyAlignment="1" applyProtection="1">
      <alignment vertical="center" wrapText="1"/>
    </xf>
    <xf numFmtId="164" fontId="14" fillId="0" borderId="15" xfId="0" applyNumberFormat="1" applyFont="1" applyFill="1" applyBorder="1" applyAlignment="1" applyProtection="1">
      <alignment horizontal="center" vertical="center" wrapText="1"/>
    </xf>
    <xf numFmtId="3" fontId="8" fillId="3" borderId="1" xfId="0" applyNumberFormat="1" applyFont="1" applyFill="1" applyBorder="1" applyAlignment="1">
      <alignment horizontal="center" vertical="center" wrapText="1"/>
    </xf>
    <xf numFmtId="168" fontId="14" fillId="0" borderId="15" xfId="5" applyNumberFormat="1" applyFont="1" applyFill="1" applyBorder="1" applyAlignment="1" applyProtection="1">
      <alignment horizontal="center" vertical="center" wrapText="1"/>
    </xf>
    <xf numFmtId="14" fontId="14" fillId="0" borderId="15" xfId="0" applyNumberFormat="1" applyFont="1" applyFill="1" applyBorder="1" applyAlignment="1" applyProtection="1">
      <alignment horizontal="center" vertical="center" wrapText="1"/>
    </xf>
    <xf numFmtId="17" fontId="14" fillId="0" borderId="15" xfId="0" applyNumberFormat="1" applyFont="1" applyFill="1" applyBorder="1" applyAlignment="1" applyProtection="1">
      <alignment horizontal="center" vertical="center" wrapText="1"/>
    </xf>
    <xf numFmtId="0" fontId="15" fillId="0" borderId="15" xfId="0" applyFont="1" applyFill="1" applyBorder="1" applyAlignment="1">
      <alignment horizontal="left" vertical="top" wrapText="1"/>
    </xf>
    <xf numFmtId="0" fontId="15" fillId="0" borderId="15" xfId="0" applyFont="1" applyFill="1" applyBorder="1" applyAlignment="1">
      <alignment vertical="center" wrapText="1"/>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1" xfId="0" applyFont="1" applyFill="1" applyBorder="1" applyAlignment="1" applyProtection="1">
      <alignment vertical="center" wrapText="1"/>
    </xf>
    <xf numFmtId="0" fontId="0" fillId="0" borderId="15" xfId="0" applyFill="1" applyBorder="1" applyAlignment="1">
      <alignment vertical="center" wrapText="1"/>
    </xf>
    <xf numFmtId="44" fontId="0" fillId="0" borderId="15" xfId="6" applyFont="1" applyFill="1" applyBorder="1" applyAlignment="1">
      <alignment vertical="center" wrapText="1"/>
    </xf>
    <xf numFmtId="44" fontId="20" fillId="0" borderId="15" xfId="6" applyFont="1" applyFill="1" applyBorder="1" applyAlignment="1">
      <alignment vertical="center" wrapText="1"/>
    </xf>
    <xf numFmtId="0" fontId="20" fillId="0" borderId="15" xfId="0" applyFont="1" applyBorder="1" applyAlignment="1">
      <alignment vertical="center" wrapText="1"/>
    </xf>
    <xf numFmtId="0" fontId="14" fillId="0" borderId="1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top"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5" xfId="0" applyFont="1" applyFill="1" applyBorder="1" applyAlignment="1">
      <alignment horizontal="center" vertical="center"/>
    </xf>
    <xf numFmtId="0" fontId="14" fillId="0" borderId="5" xfId="0" applyFont="1" applyFill="1" applyBorder="1" applyAlignment="1">
      <alignment horizontal="left" vertical="center" wrapText="1" readingOrder="1"/>
    </xf>
    <xf numFmtId="0" fontId="14" fillId="0" borderId="7" xfId="0" applyFont="1" applyFill="1" applyBorder="1" applyAlignment="1">
      <alignment horizontal="left" vertical="center" wrapText="1" readingOrder="1"/>
    </xf>
    <xf numFmtId="0" fontId="14" fillId="0" borderId="1" xfId="0" applyFont="1" applyFill="1" applyBorder="1" applyAlignment="1">
      <alignment horizontal="left" vertical="center" wrapText="1"/>
    </xf>
    <xf numFmtId="168" fontId="14" fillId="0" borderId="1" xfId="5" applyNumberFormat="1" applyFont="1" applyFill="1" applyBorder="1" applyAlignment="1" applyProtection="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3" fontId="8" fillId="3" borderId="1" xfId="0" applyNumberFormat="1" applyFont="1" applyFill="1" applyBorder="1" applyAlignment="1">
      <alignment horizontal="center" vertical="center" wrapText="1"/>
    </xf>
    <xf numFmtId="0" fontId="15" fillId="0" borderId="5"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4" fillId="0" borderId="15" xfId="0" applyFont="1" applyFill="1" applyBorder="1" applyAlignment="1" applyProtection="1">
      <alignment vertical="center" wrapText="1"/>
    </xf>
    <xf numFmtId="168" fontId="14" fillId="0" borderId="15" xfId="5" applyNumberFormat="1" applyFont="1" applyFill="1" applyBorder="1" applyAlignment="1" applyProtection="1">
      <alignment horizontal="center" vertical="center" wrapText="1"/>
    </xf>
    <xf numFmtId="164" fontId="14" fillId="0" borderId="15" xfId="0" applyNumberFormat="1" applyFont="1" applyFill="1" applyBorder="1" applyAlignment="1" applyProtection="1">
      <alignment horizontal="center" vertical="center" wrapText="1"/>
    </xf>
    <xf numFmtId="0" fontId="15" fillId="0" borderId="5"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6" xfId="0" applyFont="1" applyFill="1" applyBorder="1" applyAlignment="1" applyProtection="1">
      <alignment vertical="center" wrapText="1"/>
    </xf>
    <xf numFmtId="164" fontId="14" fillId="0" borderId="1" xfId="0" applyNumberFormat="1" applyFont="1" applyFill="1" applyBorder="1" applyAlignment="1" applyProtection="1">
      <alignment horizontal="center" vertical="center" wrapText="1"/>
    </xf>
    <xf numFmtId="172" fontId="10" fillId="0" borderId="5" xfId="0" applyNumberFormat="1" applyFont="1" applyFill="1" applyBorder="1" applyAlignment="1">
      <alignment horizontal="center" vertical="center"/>
    </xf>
    <xf numFmtId="172" fontId="10" fillId="0" borderId="7" xfId="0" applyNumberFormat="1" applyFont="1" applyFill="1" applyBorder="1" applyAlignment="1">
      <alignment horizontal="center" vertical="center"/>
    </xf>
    <xf numFmtId="172" fontId="10" fillId="0" borderId="6" xfId="0" applyNumberFormat="1" applyFont="1" applyFill="1" applyBorder="1" applyAlignment="1">
      <alignment horizontal="center" vertical="center"/>
    </xf>
    <xf numFmtId="164" fontId="14" fillId="2" borderId="15" xfId="0" applyNumberFormat="1" applyFont="1" applyFill="1" applyBorder="1" applyAlignment="1" applyProtection="1">
      <alignment horizontal="center" vertical="center" wrapText="1"/>
    </xf>
    <xf numFmtId="17" fontId="14" fillId="0" borderId="15" xfId="0" applyNumberFormat="1" applyFont="1" applyFill="1" applyBorder="1" applyAlignment="1" applyProtection="1">
      <alignment horizontal="center" vertical="center" wrapText="1"/>
    </xf>
    <xf numFmtId="0" fontId="21" fillId="0" borderId="15" xfId="0" applyFont="1" applyFill="1" applyBorder="1" applyAlignment="1">
      <alignment horizontal="left" vertical="center" wrapText="1" readingOrder="1"/>
    </xf>
    <xf numFmtId="14" fontId="14" fillId="0" borderId="15" xfId="0" applyNumberFormat="1" applyFont="1" applyFill="1" applyBorder="1" applyAlignment="1" applyProtection="1">
      <alignment horizontal="center" vertical="center" wrapText="1"/>
    </xf>
    <xf numFmtId="42" fontId="14" fillId="0" borderId="15" xfId="8" applyFont="1" applyFill="1" applyBorder="1" applyAlignment="1" applyProtection="1">
      <alignment horizontal="center" vertical="center" wrapText="1"/>
      <protection locked="0"/>
    </xf>
    <xf numFmtId="3" fontId="8" fillId="3" borderId="15" xfId="0" applyNumberFormat="1" applyFont="1" applyFill="1" applyBorder="1" applyAlignment="1">
      <alignment horizontal="center" vertical="center" wrapText="1"/>
    </xf>
    <xf numFmtId="3" fontId="8" fillId="3" borderId="15"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14" fillId="0" borderId="5" xfId="0" applyNumberFormat="1" applyFont="1" applyFill="1" applyBorder="1" applyAlignment="1">
      <alignment horizontal="left" vertical="center" wrapText="1"/>
    </xf>
    <xf numFmtId="3" fontId="14" fillId="0" borderId="6"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3" fontId="14" fillId="0" borderId="7"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14" fontId="14" fillId="0" borderId="1" xfId="0" applyNumberFormat="1" applyFont="1" applyFill="1" applyBorder="1" applyAlignment="1" applyProtection="1">
      <alignment horizontal="center" vertical="center" wrapText="1"/>
    </xf>
    <xf numFmtId="0" fontId="14" fillId="2" borderId="7" xfId="0" applyFont="1" applyFill="1" applyBorder="1" applyAlignment="1" applyProtection="1">
      <alignment vertical="center" wrapText="1"/>
    </xf>
    <xf numFmtId="0" fontId="14" fillId="2" borderId="6" xfId="0" applyFont="1" applyFill="1" applyBorder="1" applyAlignment="1" applyProtection="1">
      <alignment vertical="center" wrapText="1"/>
    </xf>
    <xf numFmtId="164" fontId="14" fillId="2" borderId="7" xfId="0" applyNumberFormat="1" applyFont="1" applyFill="1" applyBorder="1" applyAlignment="1" applyProtection="1">
      <alignment horizontal="center" vertical="center" wrapText="1"/>
    </xf>
    <xf numFmtId="164" fontId="14" fillId="2" borderId="6" xfId="0" applyNumberFormat="1" applyFont="1" applyFill="1" applyBorder="1" applyAlignment="1" applyProtection="1">
      <alignment horizontal="center" vertical="center" wrapText="1"/>
    </xf>
    <xf numFmtId="0" fontId="19" fillId="2" borderId="7" xfId="0" applyFont="1" applyFill="1" applyBorder="1" applyAlignment="1">
      <alignment horizontal="left" vertical="center" wrapText="1" readingOrder="1"/>
    </xf>
    <xf numFmtId="0" fontId="19" fillId="2" borderId="6" xfId="0" applyFont="1" applyFill="1" applyBorder="1" applyAlignment="1">
      <alignment horizontal="left" vertical="center" wrapText="1" readingOrder="1"/>
    </xf>
    <xf numFmtId="0" fontId="14" fillId="0" borderId="15" xfId="0" applyFont="1" applyFill="1" applyBorder="1" applyAlignment="1">
      <alignment horizontal="left" vertical="center" wrapText="1" readingOrder="1"/>
    </xf>
    <xf numFmtId="0" fontId="14" fillId="0" borderId="6" xfId="0" applyFont="1" applyFill="1" applyBorder="1" applyAlignment="1">
      <alignment horizontal="left" vertical="center" wrapText="1" readingOrder="1"/>
    </xf>
    <xf numFmtId="0" fontId="15" fillId="0" borderId="15" xfId="0" applyFont="1" applyFill="1" applyBorder="1" applyAlignment="1" applyProtection="1">
      <alignment horizontal="center" vertical="center" wrapText="1"/>
      <protection locked="0"/>
    </xf>
    <xf numFmtId="0" fontId="23" fillId="0" borderId="15" xfId="0" applyFont="1" applyFill="1" applyBorder="1" applyAlignment="1">
      <alignment horizontal="left" vertical="center" wrapText="1" readingOrder="1"/>
    </xf>
    <xf numFmtId="169" fontId="8" fillId="0" borderId="15" xfId="0"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5" xfId="0" applyFont="1" applyFill="1" applyBorder="1" applyAlignment="1" applyProtection="1">
      <alignment horizontal="left" vertical="center" wrapText="1"/>
    </xf>
    <xf numFmtId="42" fontId="23" fillId="0" borderId="15" xfId="8" applyFont="1" applyFill="1" applyBorder="1" applyAlignment="1" applyProtection="1">
      <alignment horizontal="center" vertical="center" wrapText="1"/>
      <protection locked="0"/>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17" fontId="14" fillId="2" borderId="5" xfId="0" applyNumberFormat="1" applyFont="1" applyFill="1" applyBorder="1" applyAlignment="1" applyProtection="1">
      <alignment horizontal="center" vertical="center" wrapText="1"/>
    </xf>
    <xf numFmtId="17" fontId="14" fillId="2" borderId="6" xfId="0" applyNumberFormat="1" applyFont="1" applyFill="1" applyBorder="1" applyAlignment="1" applyProtection="1">
      <alignment horizontal="center" vertical="center" wrapText="1"/>
    </xf>
    <xf numFmtId="3" fontId="8" fillId="3" borderId="15" xfId="0" applyNumberFormat="1" applyFont="1" applyFill="1" applyBorder="1" applyAlignment="1">
      <alignment vertical="center" wrapText="1"/>
    </xf>
    <xf numFmtId="164" fontId="14" fillId="2" borderId="5" xfId="0" applyNumberFormat="1" applyFont="1" applyFill="1" applyBorder="1" applyAlignment="1" applyProtection="1">
      <alignment horizontal="left" vertical="center" wrapText="1"/>
    </xf>
    <xf numFmtId="164" fontId="14" fillId="2" borderId="6" xfId="0" applyNumberFormat="1" applyFont="1" applyFill="1" applyBorder="1" applyAlignment="1" applyProtection="1">
      <alignment horizontal="left" vertical="center" wrapText="1"/>
    </xf>
    <xf numFmtId="17" fontId="14" fillId="0" borderId="5" xfId="0" applyNumberFormat="1" applyFont="1" applyFill="1" applyBorder="1" applyAlignment="1" applyProtection="1">
      <alignment horizontal="center" vertical="center" wrapText="1"/>
    </xf>
    <xf numFmtId="17" fontId="14" fillId="0" borderId="6" xfId="0" applyNumberFormat="1" applyFont="1" applyFill="1" applyBorder="1" applyAlignment="1" applyProtection="1">
      <alignment horizontal="center" vertical="center" wrapText="1"/>
    </xf>
    <xf numFmtId="0" fontId="14" fillId="0" borderId="15" xfId="0" applyFont="1" applyFill="1" applyBorder="1" applyAlignment="1" applyProtection="1">
      <alignment horizontal="justify" vertical="center" wrapText="1"/>
    </xf>
    <xf numFmtId="0" fontId="14" fillId="0" borderId="5"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2" borderId="7" xfId="0" applyFont="1" applyFill="1" applyBorder="1" applyAlignment="1" applyProtection="1">
      <alignment horizontal="left" vertical="center" wrapText="1"/>
    </xf>
    <xf numFmtId="0" fontId="15" fillId="0" borderId="15" xfId="0" applyFont="1" applyFill="1" applyBorder="1" applyAlignment="1">
      <alignment horizontal="center" vertical="center"/>
    </xf>
    <xf numFmtId="3" fontId="8" fillId="0" borderId="15" xfId="0" applyNumberFormat="1" applyFont="1" applyFill="1" applyBorder="1" applyAlignment="1">
      <alignment vertical="center" wrapText="1"/>
    </xf>
    <xf numFmtId="9" fontId="14" fillId="0" borderId="15" xfId="0" applyNumberFormat="1" applyFont="1" applyFill="1" applyBorder="1" applyAlignment="1" applyProtection="1">
      <alignment horizontal="center" vertical="center" wrapText="1"/>
    </xf>
    <xf numFmtId="3" fontId="15" fillId="0" borderId="15" xfId="0" applyNumberFormat="1" applyFont="1" applyFill="1" applyBorder="1" applyAlignment="1" applyProtection="1">
      <alignment horizontal="center" vertical="center" wrapText="1"/>
    </xf>
    <xf numFmtId="9" fontId="14" fillId="0" borderId="15" xfId="0" applyNumberFormat="1" applyFont="1" applyFill="1" applyBorder="1" applyAlignment="1">
      <alignment horizontal="center" vertical="center" wrapText="1"/>
    </xf>
    <xf numFmtId="9" fontId="15" fillId="0" borderId="15" xfId="0" applyNumberFormat="1" applyFont="1" applyFill="1" applyBorder="1" applyAlignment="1">
      <alignment horizontal="center" vertical="center"/>
    </xf>
    <xf numFmtId="0" fontId="15" fillId="0" borderId="15" xfId="0" applyFont="1" applyFill="1" applyBorder="1" applyAlignment="1">
      <alignment vertical="center"/>
    </xf>
    <xf numFmtId="1" fontId="15" fillId="0" borderId="15" xfId="0" applyNumberFormat="1" applyFont="1" applyFill="1" applyBorder="1" applyAlignment="1">
      <alignment horizontal="center" vertical="center"/>
    </xf>
    <xf numFmtId="0" fontId="15" fillId="0" borderId="15" xfId="0" applyFont="1" applyFill="1" applyBorder="1" applyAlignment="1">
      <alignment horizontal="justify" vertical="center"/>
    </xf>
    <xf numFmtId="3" fontId="8" fillId="0" borderId="1" xfId="0" applyNumberFormat="1" applyFont="1" applyFill="1" applyBorder="1" applyAlignment="1">
      <alignment horizontal="right" vertical="center" wrapText="1"/>
    </xf>
    <xf numFmtId="164" fontId="14" fillId="0" borderId="5" xfId="0" applyNumberFormat="1" applyFont="1" applyFill="1" applyBorder="1" applyAlignment="1" applyProtection="1">
      <alignment horizontal="right" vertical="center" wrapText="1"/>
    </xf>
    <xf numFmtId="164" fontId="14" fillId="0" borderId="15" xfId="0" applyNumberFormat="1" applyFont="1" applyFill="1" applyBorder="1" applyAlignment="1" applyProtection="1">
      <alignment horizontal="right" vertical="center" wrapText="1"/>
    </xf>
    <xf numFmtId="173" fontId="14" fillId="0" borderId="1" xfId="0" applyNumberFormat="1" applyFont="1" applyFill="1" applyBorder="1" applyAlignment="1" applyProtection="1">
      <alignment horizontal="right" vertical="center" wrapText="1"/>
    </xf>
    <xf numFmtId="164" fontId="14" fillId="0" borderId="1" xfId="0" applyNumberFormat="1" applyFont="1" applyFill="1" applyBorder="1" applyAlignment="1" applyProtection="1">
      <alignment horizontal="right" vertical="center" wrapText="1"/>
    </xf>
    <xf numFmtId="3" fontId="14" fillId="0" borderId="1" xfId="0" applyNumberFormat="1" applyFont="1" applyFill="1" applyBorder="1" applyAlignment="1">
      <alignment horizontal="right" vertical="center" wrapText="1"/>
    </xf>
    <xf numFmtId="3" fontId="15" fillId="0" borderId="15" xfId="0" applyNumberFormat="1" applyFont="1" applyFill="1" applyBorder="1" applyAlignment="1">
      <alignment horizontal="right" vertical="center" wrapText="1"/>
    </xf>
    <xf numFmtId="0" fontId="14" fillId="0" borderId="8" xfId="0" applyFont="1" applyFill="1" applyBorder="1" applyAlignment="1" applyProtection="1">
      <alignment horizontal="left" vertical="center" wrapText="1"/>
    </xf>
    <xf numFmtId="17" fontId="14" fillId="0" borderId="17" xfId="0" applyNumberFormat="1" applyFont="1" applyFill="1" applyBorder="1" applyAlignment="1" applyProtection="1">
      <alignment horizontal="center" vertical="center" wrapText="1"/>
    </xf>
    <xf numFmtId="164" fontId="14" fillId="0" borderId="17" xfId="0" applyNumberFormat="1" applyFont="1" applyFill="1" applyBorder="1" applyAlignment="1" applyProtection="1">
      <alignment vertical="center" wrapText="1"/>
    </xf>
    <xf numFmtId="164" fontId="14" fillId="2" borderId="15" xfId="0" applyNumberFormat="1" applyFont="1" applyFill="1" applyBorder="1" applyAlignment="1" applyProtection="1">
      <alignment horizontal="left" vertical="center" wrapText="1"/>
    </xf>
    <xf numFmtId="44" fontId="0" fillId="0" borderId="5" xfId="6" applyFont="1" applyFill="1" applyBorder="1" applyAlignment="1">
      <alignment horizontal="center" vertical="center" wrapText="1"/>
    </xf>
    <xf numFmtId="44" fontId="0" fillId="0" borderId="6" xfId="6" applyFont="1" applyFill="1" applyBorder="1" applyAlignment="1">
      <alignment horizontal="center" vertical="center" wrapText="1"/>
    </xf>
    <xf numFmtId="3" fontId="8" fillId="0" borderId="3" xfId="0" applyNumberFormat="1" applyFont="1" applyFill="1" applyBorder="1" applyAlignment="1">
      <alignment horizontal="right" vertical="center" wrapText="1"/>
    </xf>
    <xf numFmtId="0" fontId="14" fillId="0" borderId="1" xfId="0" applyFont="1" applyFill="1" applyBorder="1" applyAlignment="1" applyProtection="1">
      <alignment horizontal="right" vertical="center" wrapText="1"/>
    </xf>
    <xf numFmtId="0" fontId="14" fillId="2" borderId="1" xfId="0" applyFont="1" applyFill="1" applyBorder="1" applyAlignment="1" applyProtection="1">
      <alignment horizontal="right" vertical="center" wrapText="1"/>
    </xf>
    <xf numFmtId="0" fontId="14" fillId="0" borderId="9" xfId="0" applyFont="1" applyFill="1" applyBorder="1" applyAlignment="1" applyProtection="1">
      <alignment horizontal="right" vertical="center" wrapText="1"/>
    </xf>
    <xf numFmtId="0" fontId="14" fillId="0" borderId="15" xfId="0" applyFont="1" applyFill="1" applyBorder="1" applyAlignment="1" applyProtection="1">
      <alignment horizontal="right" vertical="center" wrapText="1"/>
    </xf>
    <xf numFmtId="0" fontId="0" fillId="0" borderId="15" xfId="0" applyFill="1" applyBorder="1" applyAlignment="1">
      <alignment horizontal="right" vertical="center" wrapText="1"/>
    </xf>
    <xf numFmtId="0" fontId="14" fillId="0" borderId="5" xfId="0" applyFont="1" applyFill="1" applyBorder="1" applyAlignment="1" applyProtection="1">
      <alignment horizontal="right" vertical="center" wrapText="1"/>
    </xf>
    <xf numFmtId="0" fontId="15" fillId="0" borderId="0" xfId="0" applyFont="1" applyFill="1" applyAlignment="1">
      <alignment horizontal="right" vertical="center"/>
    </xf>
    <xf numFmtId="3" fontId="8" fillId="3" borderId="1" xfId="0" applyNumberFormat="1" applyFont="1" applyFill="1" applyBorder="1" applyAlignment="1">
      <alignment horizontal="right" vertical="center" wrapText="1"/>
    </xf>
    <xf numFmtId="3" fontId="8" fillId="0" borderId="15" xfId="0" applyNumberFormat="1" applyFont="1" applyFill="1" applyBorder="1" applyAlignment="1">
      <alignment horizontal="right" vertical="center" wrapText="1"/>
    </xf>
    <xf numFmtId="0" fontId="14" fillId="2" borderId="15" xfId="0" applyFont="1" applyFill="1" applyBorder="1" applyAlignment="1" applyProtection="1">
      <alignment horizontal="right" vertical="center" wrapText="1"/>
    </xf>
    <xf numFmtId="0" fontId="15" fillId="2" borderId="0" xfId="0" applyFont="1" applyFill="1" applyAlignment="1">
      <alignment horizontal="right" vertical="center"/>
    </xf>
    <xf numFmtId="3" fontId="15" fillId="2" borderId="0" xfId="0" applyNumberFormat="1" applyFont="1" applyFill="1" applyAlignment="1">
      <alignment horizontal="right" vertical="center"/>
    </xf>
    <xf numFmtId="0" fontId="14" fillId="0" borderId="15" xfId="0" applyFont="1" applyFill="1" applyBorder="1" applyAlignment="1">
      <alignment horizontal="justify" vertical="center" readingOrder="1"/>
    </xf>
    <xf numFmtId="3" fontId="8" fillId="0" borderId="13" xfId="0" applyNumberFormat="1" applyFont="1" applyFill="1" applyBorder="1" applyAlignment="1">
      <alignment horizontal="right" vertical="center" wrapText="1"/>
    </xf>
    <xf numFmtId="3" fontId="8" fillId="3" borderId="15" xfId="0" applyNumberFormat="1" applyFont="1" applyFill="1" applyBorder="1" applyAlignment="1">
      <alignment horizontal="right" vertical="center" wrapText="1"/>
    </xf>
    <xf numFmtId="0" fontId="14" fillId="0" borderId="15" xfId="0" applyFont="1" applyFill="1" applyBorder="1" applyAlignment="1" applyProtection="1">
      <alignment horizontal="right" vertical="center" wrapText="1"/>
    </xf>
    <xf numFmtId="49" fontId="10" fillId="0" borderId="15" xfId="0" applyNumberFormat="1" applyFont="1" applyFill="1" applyBorder="1" applyAlignment="1">
      <alignment horizontal="right" vertical="center"/>
    </xf>
    <xf numFmtId="0" fontId="15" fillId="0" borderId="15" xfId="0" applyFont="1" applyFill="1" applyBorder="1" applyAlignment="1" applyProtection="1">
      <alignment horizontal="right" vertical="center" wrapText="1"/>
    </xf>
    <xf numFmtId="49" fontId="10" fillId="0" borderId="15" xfId="0" applyNumberFormat="1" applyFont="1" applyFill="1" applyBorder="1" applyAlignment="1">
      <alignment horizontal="right" vertical="center" wrapText="1"/>
    </xf>
    <xf numFmtId="17" fontId="14" fillId="0" borderId="18" xfId="0" applyNumberFormat="1" applyFont="1" applyFill="1" applyBorder="1" applyAlignment="1" applyProtection="1">
      <alignment horizontal="right" vertical="center" wrapText="1"/>
    </xf>
    <xf numFmtId="0" fontId="14" fillId="2" borderId="6" xfId="0" applyFont="1" applyFill="1" applyBorder="1" applyAlignment="1" applyProtection="1">
      <alignment horizontal="right" vertical="center" wrapText="1"/>
    </xf>
    <xf numFmtId="0" fontId="8" fillId="0" borderId="15" xfId="0" applyFont="1" applyFill="1" applyBorder="1" applyAlignment="1" applyProtection="1">
      <alignment horizontal="right" vertical="center" wrapText="1"/>
    </xf>
    <xf numFmtId="0" fontId="15" fillId="0" borderId="15" xfId="0" applyFont="1" applyFill="1" applyBorder="1" applyAlignment="1">
      <alignment horizontal="right" vertical="center" wrapText="1"/>
    </xf>
    <xf numFmtId="0" fontId="14" fillId="0" borderId="17" xfId="0" applyFont="1" applyFill="1" applyBorder="1" applyAlignment="1" applyProtection="1">
      <alignment horizontal="right" vertical="center" wrapText="1"/>
    </xf>
    <xf numFmtId="0" fontId="14" fillId="2" borderId="5" xfId="0" applyFont="1" applyFill="1" applyBorder="1" applyAlignment="1" applyProtection="1">
      <alignment horizontal="right" vertical="center" wrapText="1"/>
    </xf>
    <xf numFmtId="0" fontId="14" fillId="2" borderId="6" xfId="0" applyFont="1" applyFill="1" applyBorder="1" applyAlignment="1" applyProtection="1">
      <alignment horizontal="right" vertical="center" wrapText="1"/>
    </xf>
    <xf numFmtId="0" fontId="10" fillId="0" borderId="15" xfId="0" applyFont="1" applyFill="1" applyBorder="1" applyAlignment="1">
      <alignment horizontal="right" vertical="center"/>
    </xf>
  </cellXfs>
  <cellStyles count="9">
    <cellStyle name="Millares" xfId="5" builtinId="3"/>
    <cellStyle name="Millares 2" xfId="7"/>
    <cellStyle name="Millares 3" xfId="3"/>
    <cellStyle name="Moneda" xfId="6" builtinId="4"/>
    <cellStyle name="Moneda [0]" xfId="8" builtinId="7"/>
    <cellStyle name="Normal" xfId="0" builtinId="0"/>
    <cellStyle name="Normal 2" xfId="1"/>
    <cellStyle name="Porcentaje" xfId="4" builtinId="5"/>
    <cellStyle name="Porcentaje 2" xfId="2"/>
  </cellStyles>
  <dxfs count="0"/>
  <tableStyles count="0" defaultTableStyle="TableStyleMedium2" defaultPivotStyle="PivotStyleLight16"/>
  <colors>
    <mruColors>
      <color rgb="FFF6EBA8"/>
      <color rgb="FF3535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149677</xdr:colOff>
      <xdr:row>0</xdr:row>
      <xdr:rowOff>299357</xdr:rowOff>
    </xdr:from>
    <xdr:ext cx="4373942" cy="751417"/>
    <xdr:pic>
      <xdr:nvPicPr>
        <xdr:cNvPr id="2" name="Imagen 5">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9252" y="299357"/>
          <a:ext cx="4373942"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149677</xdr:colOff>
      <xdr:row>0</xdr:row>
      <xdr:rowOff>299357</xdr:rowOff>
    </xdr:from>
    <xdr:to>
      <xdr:col>1</xdr:col>
      <xdr:colOff>1687286</xdr:colOff>
      <xdr:row>2</xdr:row>
      <xdr:rowOff>204107</xdr:rowOff>
    </xdr:to>
    <xdr:pic>
      <xdr:nvPicPr>
        <xdr:cNvPr id="2" name="Imagen 5">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7" y="299357"/>
          <a:ext cx="418555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PLAN%20ESTRATEGICO%20Y%20DE%20ACCION%2015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iazm\AppData\Local\Microsoft\Windows\INetCache\Content.Outlook\FDS300D8\8.%20Formato%20Planes%202019%20-%20Anexos%201,%202%20y%203%20Objetivo%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mzamora\AppData\Local\Microsoft\Windows\Temporary%20Internet%20Files\Content.Outlook\05VJC83F\INFRAESTRUCTURA%20-%20PA-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amora\AppData\Local\Microsoft\Windows\Temporary%20Internet%20Files\Content.Outlook\05VJC83F\INFRAESTRUCTURA%20-%20PA-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mzamora\AppData\Local\Microsoft\Windows\Temporary%20Internet%20Files\Content.Outlook\05VJC83F\TEATRO%20COL&#211;N%20-%20PA-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zamora\AppData\Local\Microsoft\Windows\Temporary%20Internet%20Files\Content.Outlook\05VJC83F\TEATRO%20COL&#211;N%20-%20PA-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Indicador Prog y serv MUSEOS"/>
      <sheetName val="SUMATORIA POS ÁRE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Indicador Prog y serv MUSEOS"/>
      <sheetName val="SUMATORIA POS ÁRE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Plan de Acción 2019 (2)"/>
      <sheetName val="Plan de Adquisiciones "/>
      <sheetName val="Hoja1"/>
    </sheetNames>
    <sheetDataSet>
      <sheetData sheetId="0"/>
      <sheetData sheetId="1"/>
      <sheetData sheetId="2"/>
      <sheetData sheetId="3">
        <row r="2">
          <cell r="A2" t="str">
            <v>INVERSIÓN</v>
          </cell>
        </row>
        <row r="3">
          <cell r="A3" t="str">
            <v>FUNCIONAMIENTO</v>
          </cell>
        </row>
        <row r="4">
          <cell r="A4" t="str">
            <v>REGALÍAS</v>
          </cell>
        </row>
        <row r="5">
          <cell r="A5" t="str">
            <v>OTRAS FUENTES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Plan de Acción 2019 (2)"/>
      <sheetName val="Plan de Adquisiciones "/>
      <sheetName val="Hoja1"/>
    </sheetNames>
    <sheetDataSet>
      <sheetData sheetId="0"/>
      <sheetData sheetId="1"/>
      <sheetData sheetId="2"/>
      <sheetData sheetId="3">
        <row r="2">
          <cell r="A2" t="str">
            <v>INVERSIÓN</v>
          </cell>
        </row>
        <row r="3">
          <cell r="A3" t="str">
            <v>FUNCIONAMIENTO</v>
          </cell>
        </row>
        <row r="4">
          <cell r="A4" t="str">
            <v>REGALÍAS</v>
          </cell>
        </row>
        <row r="5">
          <cell r="A5" t="str">
            <v>OTRAS FUENTES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9 "/>
      <sheetName val="Hoja1"/>
      <sheetName val="Plan de Adquisiciones "/>
    </sheetNames>
    <sheetDataSet>
      <sheetData sheetId="0" refreshError="1"/>
      <sheetData sheetId="1">
        <row r="2">
          <cell r="A2" t="str">
            <v>INVERSIÓN</v>
          </cell>
        </row>
        <row r="3">
          <cell r="A3" t="str">
            <v>FUNCIONAMIENTO</v>
          </cell>
        </row>
        <row r="4">
          <cell r="A4" t="str">
            <v>REGALÍAS</v>
          </cell>
        </row>
        <row r="5">
          <cell r="A5" t="str">
            <v>OTRAS FUENTES</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9 "/>
      <sheetName val="Hoja1"/>
      <sheetName val="Plan de Adquisiciones "/>
    </sheetNames>
    <sheetDataSet>
      <sheetData sheetId="0" refreshError="1"/>
      <sheetData sheetId="1">
        <row r="2">
          <cell r="A2" t="str">
            <v>INVERSIÓN</v>
          </cell>
        </row>
        <row r="3">
          <cell r="A3" t="str">
            <v>FUNCIONAMIENTO</v>
          </cell>
        </row>
        <row r="4">
          <cell r="A4" t="str">
            <v>REGALÍAS</v>
          </cell>
        </row>
        <row r="5">
          <cell r="A5" t="str">
            <v>OTRAS FUENTES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I73"/>
  <sheetViews>
    <sheetView showGridLines="0" topLeftCell="A58" zoomScale="85" zoomScaleNormal="85" zoomScaleSheetLayoutView="75" zoomScalePageLayoutView="75" workbookViewId="0">
      <selection activeCell="D1" sqref="D1:J3"/>
    </sheetView>
  </sheetViews>
  <sheetFormatPr baseColWidth="10" defaultRowHeight="15" x14ac:dyDescent="0.25"/>
  <cols>
    <col min="1" max="1" width="6.140625" style="11" customWidth="1"/>
    <col min="2" max="2" width="39.7109375" style="8" customWidth="1"/>
    <col min="3" max="3" width="29.5703125" style="8" customWidth="1"/>
    <col min="4" max="4" width="7" style="8" customWidth="1"/>
    <col min="5" max="5" width="59.5703125" style="8" customWidth="1"/>
    <col min="6" max="6" width="29.7109375" style="60" customWidth="1"/>
    <col min="7" max="7" width="44.5703125" style="8" customWidth="1"/>
    <col min="8" max="8" width="30.140625" style="8" customWidth="1"/>
    <col min="9" max="9" width="15.28515625" style="8" bestFit="1" customWidth="1"/>
    <col min="10" max="10" width="17.140625" style="11" customWidth="1"/>
    <col min="11" max="14" width="11.42578125" style="49"/>
    <col min="15" max="16" width="11.42578125" style="258"/>
    <col min="17" max="16231" width="11.42578125" style="20"/>
    <col min="16232" max="16232" width="8.7109375" style="20" customWidth="1"/>
    <col min="16233" max="16384" width="19.7109375" style="20" customWidth="1"/>
  </cols>
  <sheetData>
    <row r="1" spans="1:14 16233:16233" s="66" customFormat="1" ht="33" customHeight="1" x14ac:dyDescent="0.25">
      <c r="A1" s="279"/>
      <c r="B1" s="279"/>
      <c r="C1" s="279"/>
      <c r="D1" s="275" t="s">
        <v>986</v>
      </c>
      <c r="E1" s="275"/>
      <c r="F1" s="275"/>
      <c r="G1" s="275"/>
      <c r="H1" s="275"/>
      <c r="I1" s="275"/>
      <c r="J1" s="275"/>
      <c r="K1" s="233"/>
      <c r="L1" s="233"/>
      <c r="M1" s="233"/>
      <c r="N1" s="233"/>
      <c r="WZI1" s="66" t="s">
        <v>0</v>
      </c>
    </row>
    <row r="2" spans="1:14 16233:16233" s="67" customFormat="1" ht="33" customHeight="1" x14ac:dyDescent="0.25">
      <c r="A2" s="279"/>
      <c r="B2" s="279"/>
      <c r="C2" s="279"/>
      <c r="D2" s="275"/>
      <c r="E2" s="275"/>
      <c r="F2" s="275"/>
      <c r="G2" s="275"/>
      <c r="H2" s="275"/>
      <c r="I2" s="275"/>
      <c r="J2" s="275"/>
      <c r="K2" s="65"/>
      <c r="L2" s="65"/>
      <c r="M2" s="65"/>
      <c r="N2" s="65"/>
    </row>
    <row r="3" spans="1:14 16233:16233" s="66" customFormat="1" ht="38.25" customHeight="1" x14ac:dyDescent="0.25">
      <c r="A3" s="280"/>
      <c r="B3" s="280"/>
      <c r="C3" s="280"/>
      <c r="D3" s="275"/>
      <c r="E3" s="275"/>
      <c r="F3" s="275"/>
      <c r="G3" s="275"/>
      <c r="H3" s="275"/>
      <c r="I3" s="275"/>
      <c r="J3" s="275"/>
      <c r="K3" s="233"/>
      <c r="L3" s="233"/>
      <c r="M3" s="233"/>
      <c r="N3" s="233"/>
      <c r="WZI3" s="66" t="s">
        <v>1</v>
      </c>
    </row>
    <row r="4" spans="1:14 16233:16233" s="1" customFormat="1" x14ac:dyDescent="0.25">
      <c r="A4" s="29"/>
      <c r="B4" s="277"/>
      <c r="C4" s="278"/>
      <c r="D4" s="278"/>
      <c r="E4" s="278"/>
      <c r="F4" s="278"/>
      <c r="G4" s="278"/>
      <c r="H4" s="278"/>
      <c r="I4" s="278"/>
      <c r="J4" s="278"/>
      <c r="K4" s="5"/>
      <c r="L4" s="5"/>
      <c r="M4" s="5"/>
      <c r="N4" s="5"/>
    </row>
    <row r="5" spans="1:14 16233:16233" s="2" customFormat="1" ht="45.75" customHeight="1" x14ac:dyDescent="0.25">
      <c r="A5" s="131" t="s">
        <v>9</v>
      </c>
      <c r="B5" s="131" t="s">
        <v>7</v>
      </c>
      <c r="C5" s="131" t="s">
        <v>95</v>
      </c>
      <c r="D5" s="131" t="s">
        <v>9</v>
      </c>
      <c r="E5" s="131" t="s">
        <v>8</v>
      </c>
      <c r="F5" s="365" t="s">
        <v>3</v>
      </c>
      <c r="G5" s="131" t="s">
        <v>6</v>
      </c>
      <c r="H5" s="131" t="s">
        <v>59</v>
      </c>
      <c r="I5" s="131" t="s">
        <v>5</v>
      </c>
      <c r="J5" s="131" t="s">
        <v>2</v>
      </c>
      <c r="K5" s="6"/>
      <c r="L5" s="6"/>
      <c r="M5" s="6"/>
      <c r="N5" s="6"/>
    </row>
    <row r="6" spans="1:14 16233:16233" ht="30" customHeight="1" x14ac:dyDescent="0.25">
      <c r="A6" s="364">
        <v>1</v>
      </c>
      <c r="B6" s="264" t="s">
        <v>416</v>
      </c>
      <c r="C6" s="264" t="s">
        <v>453</v>
      </c>
      <c r="D6" s="264">
        <v>1</v>
      </c>
      <c r="E6" s="273" t="s">
        <v>241</v>
      </c>
      <c r="F6" s="301" t="s">
        <v>73</v>
      </c>
      <c r="G6" s="246" t="s">
        <v>417</v>
      </c>
      <c r="H6" s="245" t="s">
        <v>73</v>
      </c>
      <c r="I6" s="241" t="s">
        <v>33</v>
      </c>
      <c r="J6" s="241">
        <v>1</v>
      </c>
    </row>
    <row r="7" spans="1:14 16233:16233" ht="42.75" x14ac:dyDescent="0.25">
      <c r="A7" s="364"/>
      <c r="B7" s="264"/>
      <c r="C7" s="264"/>
      <c r="D7" s="264"/>
      <c r="E7" s="273"/>
      <c r="F7" s="301"/>
      <c r="G7" s="246" t="s">
        <v>951</v>
      </c>
      <c r="H7" s="245" t="s">
        <v>73</v>
      </c>
      <c r="I7" s="241" t="s">
        <v>33</v>
      </c>
      <c r="J7" s="366">
        <v>0.5</v>
      </c>
    </row>
    <row r="8" spans="1:14 16233:16233" ht="28.5" x14ac:dyDescent="0.25">
      <c r="A8" s="364"/>
      <c r="B8" s="264"/>
      <c r="C8" s="264"/>
      <c r="D8" s="264">
        <v>2</v>
      </c>
      <c r="E8" s="273" t="s">
        <v>952</v>
      </c>
      <c r="F8" s="301" t="s">
        <v>453</v>
      </c>
      <c r="G8" s="246" t="s">
        <v>953</v>
      </c>
      <c r="H8" s="245" t="s">
        <v>84</v>
      </c>
      <c r="I8" s="241" t="s">
        <v>33</v>
      </c>
      <c r="J8" s="241">
        <v>3</v>
      </c>
    </row>
    <row r="9" spans="1:14 16233:16233" ht="28.5" x14ac:dyDescent="0.25">
      <c r="A9" s="364"/>
      <c r="B9" s="264"/>
      <c r="C9" s="264"/>
      <c r="D9" s="264"/>
      <c r="E9" s="273"/>
      <c r="F9" s="301"/>
      <c r="G9" s="245" t="s">
        <v>87</v>
      </c>
      <c r="H9" s="245" t="s">
        <v>86</v>
      </c>
      <c r="I9" s="241" t="s">
        <v>33</v>
      </c>
      <c r="J9" s="241">
        <v>3</v>
      </c>
    </row>
    <row r="10" spans="1:14 16233:16233" ht="42.75" x14ac:dyDescent="0.25">
      <c r="A10" s="364"/>
      <c r="B10" s="264"/>
      <c r="C10" s="264"/>
      <c r="D10" s="264"/>
      <c r="E10" s="273"/>
      <c r="F10" s="301"/>
      <c r="G10" s="246" t="s">
        <v>438</v>
      </c>
      <c r="H10" s="245" t="s">
        <v>85</v>
      </c>
      <c r="I10" s="241" t="s">
        <v>108</v>
      </c>
      <c r="J10" s="241" t="s">
        <v>108</v>
      </c>
    </row>
    <row r="11" spans="1:14 16233:16233" ht="28.5" x14ac:dyDescent="0.25">
      <c r="A11" s="364"/>
      <c r="B11" s="264"/>
      <c r="C11" s="264"/>
      <c r="D11" s="264"/>
      <c r="E11" s="273"/>
      <c r="F11" s="301"/>
      <c r="G11" s="246" t="s">
        <v>458</v>
      </c>
      <c r="H11" s="245" t="s">
        <v>459</v>
      </c>
      <c r="I11" s="241">
        <v>0</v>
      </c>
      <c r="J11" s="241">
        <v>1</v>
      </c>
    </row>
    <row r="12" spans="1:14 16233:16233" ht="28.5" x14ac:dyDescent="0.25">
      <c r="A12" s="364"/>
      <c r="B12" s="264"/>
      <c r="C12" s="264"/>
      <c r="D12" s="264">
        <v>3</v>
      </c>
      <c r="E12" s="301" t="s">
        <v>476</v>
      </c>
      <c r="F12" s="301" t="s">
        <v>481</v>
      </c>
      <c r="G12" s="245" t="s">
        <v>954</v>
      </c>
      <c r="H12" s="273" t="s">
        <v>481</v>
      </c>
      <c r="I12" s="241" t="s">
        <v>93</v>
      </c>
      <c r="J12" s="241">
        <v>1</v>
      </c>
    </row>
    <row r="13" spans="1:14 16233:16233" ht="45.75" customHeight="1" x14ac:dyDescent="0.25">
      <c r="A13" s="364"/>
      <c r="B13" s="264"/>
      <c r="C13" s="264"/>
      <c r="D13" s="264"/>
      <c r="E13" s="301"/>
      <c r="F13" s="301"/>
      <c r="G13" s="245" t="s">
        <v>917</v>
      </c>
      <c r="H13" s="273"/>
      <c r="I13" s="241">
        <v>10</v>
      </c>
      <c r="J13" s="241" t="s">
        <v>108</v>
      </c>
    </row>
    <row r="14" spans="1:14 16233:16233" ht="28.5" x14ac:dyDescent="0.25">
      <c r="A14" s="282">
        <v>2</v>
      </c>
      <c r="B14" s="264" t="s">
        <v>270</v>
      </c>
      <c r="C14" s="264" t="s">
        <v>784</v>
      </c>
      <c r="D14" s="264">
        <v>1</v>
      </c>
      <c r="E14" s="273" t="s">
        <v>626</v>
      </c>
      <c r="F14" s="301" t="s">
        <v>18</v>
      </c>
      <c r="G14" s="246" t="s">
        <v>955</v>
      </c>
      <c r="H14" s="245" t="s">
        <v>18</v>
      </c>
      <c r="I14" s="366">
        <v>0.93</v>
      </c>
      <c r="J14" s="366">
        <v>1</v>
      </c>
    </row>
    <row r="15" spans="1:14 16233:16233" ht="42.75" x14ac:dyDescent="0.25">
      <c r="A15" s="282"/>
      <c r="B15" s="264"/>
      <c r="C15" s="264"/>
      <c r="D15" s="264"/>
      <c r="E15" s="273"/>
      <c r="F15" s="301"/>
      <c r="G15" s="249" t="s">
        <v>627</v>
      </c>
      <c r="H15" s="245" t="s">
        <v>18</v>
      </c>
      <c r="I15" s="241">
        <v>547</v>
      </c>
      <c r="J15" s="46">
        <f>2000+547</f>
        <v>2547</v>
      </c>
    </row>
    <row r="16" spans="1:14 16233:16233" ht="42.75" x14ac:dyDescent="0.25">
      <c r="A16" s="282"/>
      <c r="B16" s="264"/>
      <c r="C16" s="264"/>
      <c r="D16" s="264"/>
      <c r="E16" s="273"/>
      <c r="F16" s="301"/>
      <c r="G16" s="245" t="s">
        <v>835</v>
      </c>
      <c r="H16" s="245" t="s">
        <v>18</v>
      </c>
      <c r="I16" s="127">
        <v>1063</v>
      </c>
      <c r="J16" s="241">
        <f>1102+32</f>
        <v>1134</v>
      </c>
    </row>
    <row r="17" spans="1:10" ht="53.25" customHeight="1" x14ac:dyDescent="0.25">
      <c r="A17" s="282"/>
      <c r="B17" s="264"/>
      <c r="C17" s="264"/>
      <c r="D17" s="241">
        <v>2</v>
      </c>
      <c r="E17" s="246" t="s">
        <v>956</v>
      </c>
      <c r="F17" s="249" t="s">
        <v>102</v>
      </c>
      <c r="G17" s="245" t="s">
        <v>472</v>
      </c>
      <c r="H17" s="245" t="s">
        <v>102</v>
      </c>
      <c r="I17" s="241" t="s">
        <v>93</v>
      </c>
      <c r="J17" s="366">
        <v>0.9</v>
      </c>
    </row>
    <row r="18" spans="1:10" ht="42.75" x14ac:dyDescent="0.25">
      <c r="A18" s="282"/>
      <c r="B18" s="264"/>
      <c r="C18" s="264"/>
      <c r="D18" s="264">
        <v>3</v>
      </c>
      <c r="E18" s="264" t="s">
        <v>72</v>
      </c>
      <c r="F18" s="301" t="s">
        <v>37</v>
      </c>
      <c r="G18" s="246" t="s">
        <v>39</v>
      </c>
      <c r="H18" s="245" t="s">
        <v>37</v>
      </c>
      <c r="I18" s="241">
        <v>11</v>
      </c>
      <c r="J18" s="241">
        <v>16</v>
      </c>
    </row>
    <row r="19" spans="1:10" ht="42.75" x14ac:dyDescent="0.25">
      <c r="A19" s="282"/>
      <c r="B19" s="264"/>
      <c r="C19" s="264"/>
      <c r="D19" s="264"/>
      <c r="E19" s="264"/>
      <c r="F19" s="301"/>
      <c r="G19" s="246" t="s">
        <v>42</v>
      </c>
      <c r="H19" s="245" t="s">
        <v>37</v>
      </c>
      <c r="I19" s="241">
        <v>7</v>
      </c>
      <c r="J19" s="241">
        <v>10</v>
      </c>
    </row>
    <row r="20" spans="1:10" ht="28.5" x14ac:dyDescent="0.25">
      <c r="A20" s="282"/>
      <c r="B20" s="264"/>
      <c r="C20" s="264"/>
      <c r="D20" s="264">
        <v>4</v>
      </c>
      <c r="E20" s="273" t="s">
        <v>957</v>
      </c>
      <c r="F20" s="249" t="s">
        <v>16</v>
      </c>
      <c r="G20" s="246" t="s">
        <v>958</v>
      </c>
      <c r="H20" s="245" t="s">
        <v>16</v>
      </c>
      <c r="I20" s="241">
        <v>0</v>
      </c>
      <c r="J20" s="241">
        <v>10</v>
      </c>
    </row>
    <row r="21" spans="1:10" ht="28.5" x14ac:dyDescent="0.25">
      <c r="A21" s="282"/>
      <c r="B21" s="264"/>
      <c r="C21" s="264"/>
      <c r="D21" s="264"/>
      <c r="E21" s="273"/>
      <c r="F21" s="249" t="s">
        <v>16</v>
      </c>
      <c r="G21" s="246" t="s">
        <v>959</v>
      </c>
      <c r="H21" s="245" t="s">
        <v>16</v>
      </c>
      <c r="I21" s="241">
        <v>0</v>
      </c>
      <c r="J21" s="241">
        <v>5</v>
      </c>
    </row>
    <row r="22" spans="1:10" ht="57" customHeight="1" x14ac:dyDescent="0.25">
      <c r="A22" s="282"/>
      <c r="B22" s="264"/>
      <c r="C22" s="264"/>
      <c r="D22" s="241">
        <v>5</v>
      </c>
      <c r="E22" s="245" t="s">
        <v>80</v>
      </c>
      <c r="F22" s="249" t="s">
        <v>81</v>
      </c>
      <c r="G22" s="245" t="s">
        <v>628</v>
      </c>
      <c r="H22" s="245" t="s">
        <v>81</v>
      </c>
      <c r="I22" s="366">
        <v>1</v>
      </c>
      <c r="J22" s="366">
        <v>1</v>
      </c>
    </row>
    <row r="23" spans="1:10" ht="28.5" x14ac:dyDescent="0.25">
      <c r="A23" s="364">
        <v>3</v>
      </c>
      <c r="B23" s="264" t="s">
        <v>483</v>
      </c>
      <c r="C23" s="264" t="s">
        <v>453</v>
      </c>
      <c r="D23" s="264">
        <v>1</v>
      </c>
      <c r="E23" s="273" t="s">
        <v>960</v>
      </c>
      <c r="F23" s="301" t="s">
        <v>19</v>
      </c>
      <c r="G23" s="255" t="s">
        <v>526</v>
      </c>
      <c r="H23" s="245" t="s">
        <v>83</v>
      </c>
      <c r="I23" s="241">
        <v>3.8</v>
      </c>
      <c r="J23" s="241">
        <v>4.2</v>
      </c>
    </row>
    <row r="24" spans="1:10" ht="28.5" x14ac:dyDescent="0.25">
      <c r="A24" s="364"/>
      <c r="B24" s="264"/>
      <c r="C24" s="264"/>
      <c r="D24" s="264"/>
      <c r="E24" s="273"/>
      <c r="F24" s="301"/>
      <c r="G24" s="255" t="s">
        <v>527</v>
      </c>
      <c r="H24" s="245" t="s">
        <v>83</v>
      </c>
      <c r="I24" s="241">
        <v>4.2</v>
      </c>
      <c r="J24" s="241">
        <v>4.4000000000000004</v>
      </c>
    </row>
    <row r="25" spans="1:10" ht="28.5" x14ac:dyDescent="0.25">
      <c r="A25" s="364"/>
      <c r="B25" s="264"/>
      <c r="C25" s="264"/>
      <c r="D25" s="264"/>
      <c r="E25" s="273"/>
      <c r="F25" s="301"/>
      <c r="G25" s="255" t="s">
        <v>35</v>
      </c>
      <c r="H25" s="245" t="s">
        <v>83</v>
      </c>
      <c r="I25" s="46">
        <v>1300</v>
      </c>
      <c r="J25" s="46">
        <v>7300</v>
      </c>
    </row>
    <row r="26" spans="1:10" ht="28.5" x14ac:dyDescent="0.25">
      <c r="A26" s="364"/>
      <c r="B26" s="264"/>
      <c r="C26" s="264"/>
      <c r="D26" s="264"/>
      <c r="E26" s="273"/>
      <c r="F26" s="301"/>
      <c r="G26" s="255" t="s">
        <v>961</v>
      </c>
      <c r="H26" s="245" t="s">
        <v>549</v>
      </c>
      <c r="I26" s="46">
        <v>970000</v>
      </c>
      <c r="J26" s="46">
        <v>3000000</v>
      </c>
    </row>
    <row r="27" spans="1:10" ht="57" x14ac:dyDescent="0.25">
      <c r="A27" s="364"/>
      <c r="B27" s="264"/>
      <c r="C27" s="264"/>
      <c r="D27" s="264"/>
      <c r="E27" s="273"/>
      <c r="F27" s="301"/>
      <c r="G27" s="255" t="s">
        <v>982</v>
      </c>
      <c r="H27" s="245" t="s">
        <v>983</v>
      </c>
      <c r="I27" s="367" t="s">
        <v>33</v>
      </c>
      <c r="J27" s="367">
        <v>1100</v>
      </c>
    </row>
    <row r="28" spans="1:10" ht="53.25" customHeight="1" x14ac:dyDescent="0.25">
      <c r="A28" s="364"/>
      <c r="B28" s="264"/>
      <c r="C28" s="264"/>
      <c r="D28" s="264">
        <v>2</v>
      </c>
      <c r="E28" s="264" t="s">
        <v>277</v>
      </c>
      <c r="F28" s="264" t="s">
        <v>20</v>
      </c>
      <c r="G28" s="255" t="s">
        <v>88</v>
      </c>
      <c r="H28" s="245" t="s">
        <v>89</v>
      </c>
      <c r="I28" s="46">
        <v>8</v>
      </c>
      <c r="J28" s="46">
        <v>32</v>
      </c>
    </row>
    <row r="29" spans="1:10" ht="28.5" x14ac:dyDescent="0.25">
      <c r="A29" s="364"/>
      <c r="B29" s="264"/>
      <c r="C29" s="264"/>
      <c r="D29" s="264"/>
      <c r="E29" s="264"/>
      <c r="F29" s="264"/>
      <c r="G29" s="246" t="s">
        <v>29</v>
      </c>
      <c r="H29" s="245" t="s">
        <v>20</v>
      </c>
      <c r="I29" s="46">
        <v>2148</v>
      </c>
      <c r="J29" s="46">
        <v>9861</v>
      </c>
    </row>
    <row r="30" spans="1:10" ht="28.5" x14ac:dyDescent="0.25">
      <c r="A30" s="364"/>
      <c r="B30" s="264"/>
      <c r="C30" s="264"/>
      <c r="D30" s="264"/>
      <c r="E30" s="264"/>
      <c r="F30" s="264"/>
      <c r="G30" s="246" t="s">
        <v>755</v>
      </c>
      <c r="H30" s="245" t="s">
        <v>20</v>
      </c>
      <c r="I30" s="46" t="s">
        <v>108</v>
      </c>
      <c r="J30" s="46" t="s">
        <v>756</v>
      </c>
    </row>
    <row r="31" spans="1:10" ht="42.75" x14ac:dyDescent="0.25">
      <c r="A31" s="364"/>
      <c r="B31" s="264"/>
      <c r="C31" s="264"/>
      <c r="D31" s="264"/>
      <c r="E31" s="264"/>
      <c r="F31" s="264"/>
      <c r="G31" s="246" t="s">
        <v>962</v>
      </c>
      <c r="H31" s="245" t="s">
        <v>40</v>
      </c>
      <c r="I31" s="241">
        <v>217</v>
      </c>
      <c r="J31" s="241">
        <v>317</v>
      </c>
    </row>
    <row r="32" spans="1:10" ht="28.5" x14ac:dyDescent="0.25">
      <c r="A32" s="364"/>
      <c r="B32" s="264"/>
      <c r="C32" s="264"/>
      <c r="D32" s="264"/>
      <c r="E32" s="264"/>
      <c r="F32" s="264"/>
      <c r="G32" s="245" t="s">
        <v>980</v>
      </c>
      <c r="H32" s="245" t="s">
        <v>41</v>
      </c>
      <c r="I32" s="241" t="s">
        <v>981</v>
      </c>
      <c r="J32" s="241">
        <v>40</v>
      </c>
    </row>
    <row r="33" spans="1:17" ht="28.5" x14ac:dyDescent="0.25">
      <c r="A33" s="364"/>
      <c r="B33" s="264"/>
      <c r="C33" s="264"/>
      <c r="D33" s="241">
        <v>3</v>
      </c>
      <c r="E33" s="245" t="s">
        <v>71</v>
      </c>
      <c r="F33" s="249" t="s">
        <v>765</v>
      </c>
      <c r="G33" s="246" t="s">
        <v>963</v>
      </c>
      <c r="H33" s="245" t="s">
        <v>278</v>
      </c>
      <c r="I33" s="241" t="s">
        <v>947</v>
      </c>
      <c r="J33" s="241" t="s">
        <v>948</v>
      </c>
    </row>
    <row r="34" spans="1:17" s="84" customFormat="1" ht="42.75" x14ac:dyDescent="0.25">
      <c r="A34" s="364"/>
      <c r="B34" s="264"/>
      <c r="C34" s="264"/>
      <c r="D34" s="264">
        <v>4</v>
      </c>
      <c r="E34" s="273" t="s">
        <v>964</v>
      </c>
      <c r="F34" s="301" t="s">
        <v>765</v>
      </c>
      <c r="G34" s="246" t="s">
        <v>979</v>
      </c>
      <c r="H34" s="245" t="s">
        <v>41</v>
      </c>
      <c r="I34" s="46" t="s">
        <v>33</v>
      </c>
      <c r="J34" s="46">
        <v>1000</v>
      </c>
      <c r="K34" s="49"/>
      <c r="L34" s="49"/>
      <c r="M34" s="49"/>
      <c r="N34" s="49"/>
      <c r="O34" s="258"/>
      <c r="P34" s="258"/>
      <c r="Q34" s="257"/>
    </row>
    <row r="35" spans="1:17" s="84" customFormat="1" ht="28.5" x14ac:dyDescent="0.25">
      <c r="A35" s="364"/>
      <c r="B35" s="264"/>
      <c r="C35" s="264"/>
      <c r="D35" s="264"/>
      <c r="E35" s="273"/>
      <c r="F35" s="301"/>
      <c r="G35" s="245" t="s">
        <v>837</v>
      </c>
      <c r="H35" s="245" t="s">
        <v>839</v>
      </c>
      <c r="I35" s="46">
        <v>40</v>
      </c>
      <c r="J35" s="46">
        <v>40</v>
      </c>
      <c r="K35" s="49"/>
      <c r="L35" s="49"/>
      <c r="M35" s="49"/>
      <c r="N35" s="49"/>
      <c r="O35" s="258"/>
      <c r="P35" s="258"/>
      <c r="Q35" s="257"/>
    </row>
    <row r="36" spans="1:17" s="84" customFormat="1" ht="28.5" x14ac:dyDescent="0.25">
      <c r="A36" s="364"/>
      <c r="B36" s="264"/>
      <c r="C36" s="264"/>
      <c r="D36" s="264"/>
      <c r="E36" s="273"/>
      <c r="F36" s="301"/>
      <c r="G36" s="245" t="s">
        <v>806</v>
      </c>
      <c r="H36" s="245" t="s">
        <v>838</v>
      </c>
      <c r="I36" s="46">
        <v>130</v>
      </c>
      <c r="J36" s="46">
        <v>100</v>
      </c>
      <c r="K36" s="49"/>
      <c r="L36" s="49"/>
      <c r="M36" s="49"/>
      <c r="N36" s="49"/>
      <c r="O36" s="258"/>
      <c r="P36" s="258"/>
      <c r="Q36" s="257"/>
    </row>
    <row r="37" spans="1:17" ht="54.75" customHeight="1" x14ac:dyDescent="0.25">
      <c r="A37" s="364">
        <v>4</v>
      </c>
      <c r="B37" s="264" t="s">
        <v>17</v>
      </c>
      <c r="C37" s="264" t="s">
        <v>453</v>
      </c>
      <c r="D37" s="241">
        <v>1</v>
      </c>
      <c r="E37" s="245" t="s">
        <v>965</v>
      </c>
      <c r="F37" s="249" t="s">
        <v>16</v>
      </c>
      <c r="G37" s="245" t="s">
        <v>918</v>
      </c>
      <c r="H37" s="245" t="s">
        <v>606</v>
      </c>
      <c r="I37" s="241" t="s">
        <v>33</v>
      </c>
      <c r="J37" s="241">
        <v>3</v>
      </c>
    </row>
    <row r="38" spans="1:17" ht="63" customHeight="1" x14ac:dyDescent="0.25">
      <c r="A38" s="364"/>
      <c r="B38" s="264"/>
      <c r="C38" s="264"/>
      <c r="D38" s="264">
        <v>2</v>
      </c>
      <c r="E38" s="273" t="s">
        <v>608</v>
      </c>
      <c r="F38" s="249" t="s">
        <v>57</v>
      </c>
      <c r="G38" s="246" t="s">
        <v>90</v>
      </c>
      <c r="H38" s="245" t="s">
        <v>91</v>
      </c>
      <c r="I38" s="241">
        <v>0</v>
      </c>
      <c r="J38" s="252">
        <v>40000000000</v>
      </c>
    </row>
    <row r="39" spans="1:17" ht="28.5" x14ac:dyDescent="0.25">
      <c r="A39" s="364"/>
      <c r="B39" s="264"/>
      <c r="C39" s="264"/>
      <c r="D39" s="264"/>
      <c r="E39" s="273"/>
      <c r="F39" s="249" t="s">
        <v>146</v>
      </c>
      <c r="G39" s="245" t="s">
        <v>943</v>
      </c>
      <c r="H39" s="245" t="s">
        <v>148</v>
      </c>
      <c r="I39" s="241">
        <v>20</v>
      </c>
      <c r="J39" s="241">
        <f>260+20</f>
        <v>280</v>
      </c>
    </row>
    <row r="40" spans="1:17" ht="33" customHeight="1" x14ac:dyDescent="0.25">
      <c r="A40" s="364">
        <v>5</v>
      </c>
      <c r="B40" s="264" t="s">
        <v>629</v>
      </c>
      <c r="C40" s="264" t="s">
        <v>453</v>
      </c>
      <c r="D40" s="264">
        <v>1</v>
      </c>
      <c r="E40" s="273" t="s">
        <v>966</v>
      </c>
      <c r="F40" s="301" t="s">
        <v>22</v>
      </c>
      <c r="G40" s="246" t="s">
        <v>30</v>
      </c>
      <c r="H40" s="245" t="s">
        <v>22</v>
      </c>
      <c r="I40" s="241">
        <v>48</v>
      </c>
      <c r="J40" s="241">
        <v>88</v>
      </c>
    </row>
    <row r="41" spans="1:17" ht="33" customHeight="1" x14ac:dyDescent="0.25">
      <c r="A41" s="364"/>
      <c r="B41" s="264"/>
      <c r="C41" s="264"/>
      <c r="D41" s="264"/>
      <c r="E41" s="273"/>
      <c r="F41" s="301"/>
      <c r="G41" s="246" t="s">
        <v>36</v>
      </c>
      <c r="H41" s="245" t="s">
        <v>32</v>
      </c>
      <c r="I41" s="241" t="s">
        <v>33</v>
      </c>
      <c r="J41" s="241">
        <v>1</v>
      </c>
    </row>
    <row r="42" spans="1:17" ht="42.75" x14ac:dyDescent="0.25">
      <c r="A42" s="364"/>
      <c r="B42" s="264"/>
      <c r="C42" s="264"/>
      <c r="D42" s="264"/>
      <c r="E42" s="273"/>
      <c r="F42" s="301"/>
      <c r="G42" s="246" t="s">
        <v>79</v>
      </c>
      <c r="H42" s="245" t="s">
        <v>32</v>
      </c>
      <c r="I42" s="241" t="s">
        <v>77</v>
      </c>
      <c r="J42" s="241">
        <v>328</v>
      </c>
    </row>
    <row r="43" spans="1:17" ht="35.25" customHeight="1" x14ac:dyDescent="0.25">
      <c r="A43" s="364"/>
      <c r="B43" s="264"/>
      <c r="C43" s="264"/>
      <c r="D43" s="241">
        <v>2</v>
      </c>
      <c r="E43" s="245" t="s">
        <v>736</v>
      </c>
      <c r="F43" s="249" t="s">
        <v>58</v>
      </c>
      <c r="G43" s="245" t="s">
        <v>734</v>
      </c>
      <c r="H43" s="245" t="s">
        <v>735</v>
      </c>
      <c r="I43" s="241" t="s">
        <v>33</v>
      </c>
      <c r="J43" s="241" t="s">
        <v>108</v>
      </c>
    </row>
    <row r="44" spans="1:17" ht="93" customHeight="1" x14ac:dyDescent="0.25">
      <c r="A44" s="364"/>
      <c r="B44" s="264"/>
      <c r="C44" s="264"/>
      <c r="D44" s="241">
        <v>3</v>
      </c>
      <c r="E44" s="245" t="s">
        <v>731</v>
      </c>
      <c r="F44" s="249" t="s">
        <v>765</v>
      </c>
      <c r="G44" s="245" t="s">
        <v>967</v>
      </c>
      <c r="H44" s="245" t="s">
        <v>89</v>
      </c>
      <c r="I44" s="241">
        <v>0</v>
      </c>
      <c r="J44" s="241" t="s">
        <v>108</v>
      </c>
    </row>
    <row r="45" spans="1:17" ht="29.25" customHeight="1" x14ac:dyDescent="0.25">
      <c r="A45" s="364">
        <v>6</v>
      </c>
      <c r="B45" s="264" t="s">
        <v>55</v>
      </c>
      <c r="C45" s="264" t="s">
        <v>24</v>
      </c>
      <c r="D45" s="264">
        <v>1</v>
      </c>
      <c r="E45" s="273" t="s">
        <v>70</v>
      </c>
      <c r="F45" s="301" t="s">
        <v>24</v>
      </c>
      <c r="G45" s="255" t="s">
        <v>43</v>
      </c>
      <c r="H45" s="273" t="s">
        <v>24</v>
      </c>
      <c r="I45" s="241">
        <v>10</v>
      </c>
      <c r="J45" s="241">
        <v>14</v>
      </c>
    </row>
    <row r="46" spans="1:17" ht="27" customHeight="1" x14ac:dyDescent="0.25">
      <c r="A46" s="364"/>
      <c r="B46" s="264"/>
      <c r="C46" s="264"/>
      <c r="D46" s="264"/>
      <c r="E46" s="273"/>
      <c r="F46" s="301"/>
      <c r="G46" s="255" t="s">
        <v>44</v>
      </c>
      <c r="H46" s="273"/>
      <c r="I46" s="241" t="s">
        <v>33</v>
      </c>
      <c r="J46" s="241">
        <v>200</v>
      </c>
    </row>
    <row r="47" spans="1:17" ht="64.5" customHeight="1" x14ac:dyDescent="0.25">
      <c r="A47" s="364"/>
      <c r="B47" s="264"/>
      <c r="C47" s="264"/>
      <c r="D47" s="264">
        <v>2</v>
      </c>
      <c r="E47" s="273" t="s">
        <v>69</v>
      </c>
      <c r="F47" s="301" t="s">
        <v>24</v>
      </c>
      <c r="G47" s="68" t="s">
        <v>968</v>
      </c>
      <c r="H47" s="273" t="s">
        <v>24</v>
      </c>
      <c r="I47" s="47" t="s">
        <v>108</v>
      </c>
      <c r="J47" s="47">
        <v>3</v>
      </c>
    </row>
    <row r="48" spans="1:17" ht="66" customHeight="1" x14ac:dyDescent="0.25">
      <c r="A48" s="364"/>
      <c r="B48" s="264"/>
      <c r="C48" s="264"/>
      <c r="D48" s="264"/>
      <c r="E48" s="273"/>
      <c r="F48" s="301"/>
      <c r="G48" s="255" t="s">
        <v>785</v>
      </c>
      <c r="H48" s="273"/>
      <c r="I48" s="47" t="s">
        <v>108</v>
      </c>
      <c r="J48" s="241">
        <v>20</v>
      </c>
    </row>
    <row r="49" spans="1:10" ht="66" customHeight="1" x14ac:dyDescent="0.25">
      <c r="A49" s="364"/>
      <c r="B49" s="264"/>
      <c r="C49" s="264"/>
      <c r="D49" s="264"/>
      <c r="E49" s="273"/>
      <c r="F49" s="301"/>
      <c r="G49" s="255" t="s">
        <v>47</v>
      </c>
      <c r="H49" s="249" t="s">
        <v>549</v>
      </c>
      <c r="I49" s="241">
        <v>2</v>
      </c>
      <c r="J49" s="241">
        <v>4</v>
      </c>
    </row>
    <row r="50" spans="1:10" ht="63" customHeight="1" x14ac:dyDescent="0.25">
      <c r="A50" s="364"/>
      <c r="B50" s="264"/>
      <c r="C50" s="264"/>
      <c r="D50" s="264">
        <v>3</v>
      </c>
      <c r="E50" s="264" t="s">
        <v>394</v>
      </c>
      <c r="F50" s="301" t="s">
        <v>24</v>
      </c>
      <c r="G50" s="255" t="s">
        <v>48</v>
      </c>
      <c r="H50" s="249" t="s">
        <v>24</v>
      </c>
      <c r="I50" s="241">
        <v>53</v>
      </c>
      <c r="J50" s="241">
        <v>65</v>
      </c>
    </row>
    <row r="51" spans="1:10" ht="63" customHeight="1" x14ac:dyDescent="0.25">
      <c r="A51" s="364"/>
      <c r="B51" s="264"/>
      <c r="C51" s="264"/>
      <c r="D51" s="264"/>
      <c r="E51" s="264"/>
      <c r="F51" s="301"/>
      <c r="G51" s="148" t="s">
        <v>836</v>
      </c>
      <c r="H51" s="249" t="s">
        <v>24</v>
      </c>
      <c r="I51" s="48">
        <v>61</v>
      </c>
      <c r="J51" s="48">
        <v>73</v>
      </c>
    </row>
    <row r="52" spans="1:10" ht="77.25" customHeight="1" x14ac:dyDescent="0.25">
      <c r="A52" s="364"/>
      <c r="B52" s="264"/>
      <c r="C52" s="264"/>
      <c r="D52" s="241">
        <v>4</v>
      </c>
      <c r="E52" s="245" t="s">
        <v>266</v>
      </c>
      <c r="F52" s="249" t="s">
        <v>32</v>
      </c>
      <c r="G52" s="148" t="s">
        <v>787</v>
      </c>
      <c r="H52" s="245" t="s">
        <v>32</v>
      </c>
      <c r="I52" s="47">
        <v>10</v>
      </c>
      <c r="J52" s="47">
        <v>40</v>
      </c>
    </row>
    <row r="53" spans="1:10" ht="57" customHeight="1" x14ac:dyDescent="0.25">
      <c r="A53" s="364">
        <v>7</v>
      </c>
      <c r="B53" s="264" t="s">
        <v>949</v>
      </c>
      <c r="C53" s="264" t="s">
        <v>453</v>
      </c>
      <c r="D53" s="264">
        <v>1</v>
      </c>
      <c r="E53" s="273" t="s">
        <v>484</v>
      </c>
      <c r="F53" s="301" t="s">
        <v>21</v>
      </c>
      <c r="G53" s="255" t="s">
        <v>25</v>
      </c>
      <c r="H53" s="245" t="s">
        <v>27</v>
      </c>
      <c r="I53" s="46">
        <v>2050</v>
      </c>
      <c r="J53" s="46">
        <v>11964</v>
      </c>
    </row>
    <row r="54" spans="1:10" ht="28.5" x14ac:dyDescent="0.25">
      <c r="A54" s="364"/>
      <c r="B54" s="264"/>
      <c r="C54" s="264"/>
      <c r="D54" s="264"/>
      <c r="E54" s="273"/>
      <c r="F54" s="301"/>
      <c r="G54" s="255" t="s">
        <v>498</v>
      </c>
      <c r="H54" s="245" t="s">
        <v>499</v>
      </c>
      <c r="I54" s="46">
        <v>0</v>
      </c>
      <c r="J54" s="229">
        <v>0.2</v>
      </c>
    </row>
    <row r="55" spans="1:10" ht="28.5" x14ac:dyDescent="0.25">
      <c r="A55" s="364"/>
      <c r="B55" s="264"/>
      <c r="C55" s="264"/>
      <c r="D55" s="264"/>
      <c r="E55" s="273"/>
      <c r="F55" s="301"/>
      <c r="G55" s="255" t="s">
        <v>26</v>
      </c>
      <c r="H55" s="245" t="s">
        <v>28</v>
      </c>
      <c r="I55" s="241">
        <v>867</v>
      </c>
      <c r="J55" s="46">
        <v>4629</v>
      </c>
    </row>
    <row r="56" spans="1:10" ht="28.5" x14ac:dyDescent="0.25">
      <c r="A56" s="364"/>
      <c r="B56" s="264"/>
      <c r="C56" s="264"/>
      <c r="D56" s="264"/>
      <c r="E56" s="273"/>
      <c r="F56" s="301"/>
      <c r="G56" s="255" t="s">
        <v>969</v>
      </c>
      <c r="H56" s="245" t="s">
        <v>500</v>
      </c>
      <c r="I56" s="241" t="s">
        <v>108</v>
      </c>
      <c r="J56" s="46" t="s">
        <v>108</v>
      </c>
    </row>
    <row r="57" spans="1:10" ht="49.5" customHeight="1" x14ac:dyDescent="0.25">
      <c r="A57" s="364"/>
      <c r="B57" s="264"/>
      <c r="C57" s="264"/>
      <c r="D57" s="264">
        <v>2</v>
      </c>
      <c r="E57" s="274" t="s">
        <v>68</v>
      </c>
      <c r="F57" s="301" t="s">
        <v>16</v>
      </c>
      <c r="G57" s="148" t="s">
        <v>45</v>
      </c>
      <c r="H57" s="245" t="s">
        <v>86</v>
      </c>
      <c r="I57" s="241" t="s">
        <v>33</v>
      </c>
      <c r="J57" s="241">
        <v>1</v>
      </c>
    </row>
    <row r="58" spans="1:10" ht="49.5" customHeight="1" x14ac:dyDescent="0.25">
      <c r="A58" s="364"/>
      <c r="B58" s="264"/>
      <c r="C58" s="264"/>
      <c r="D58" s="264"/>
      <c r="E58" s="274"/>
      <c r="F58" s="301"/>
      <c r="G58" s="148" t="s">
        <v>46</v>
      </c>
      <c r="H58" s="245" t="s">
        <v>86</v>
      </c>
      <c r="I58" s="241" t="s">
        <v>33</v>
      </c>
      <c r="J58" s="241">
        <v>4</v>
      </c>
    </row>
    <row r="59" spans="1:10" ht="71.25" x14ac:dyDescent="0.25">
      <c r="A59" s="364"/>
      <c r="B59" s="264"/>
      <c r="C59" s="264"/>
      <c r="D59" s="241">
        <v>3</v>
      </c>
      <c r="E59" s="246" t="s">
        <v>67</v>
      </c>
      <c r="F59" s="301"/>
      <c r="G59" s="249" t="s">
        <v>970</v>
      </c>
      <c r="H59" s="249" t="s">
        <v>16</v>
      </c>
      <c r="I59" s="241" t="s">
        <v>33</v>
      </c>
      <c r="J59" s="241">
        <v>1</v>
      </c>
    </row>
    <row r="60" spans="1:10" ht="42.75" x14ac:dyDescent="0.25">
      <c r="A60" s="364"/>
      <c r="B60" s="264"/>
      <c r="C60" s="264"/>
      <c r="D60" s="264">
        <v>4</v>
      </c>
      <c r="E60" s="273" t="s">
        <v>730</v>
      </c>
      <c r="F60" s="301" t="s">
        <v>23</v>
      </c>
      <c r="G60" s="246" t="s">
        <v>34</v>
      </c>
      <c r="H60" s="245" t="s">
        <v>19</v>
      </c>
      <c r="I60" s="241" t="s">
        <v>33</v>
      </c>
      <c r="J60" s="241">
        <v>600</v>
      </c>
    </row>
    <row r="61" spans="1:10" ht="28.5" x14ac:dyDescent="0.25">
      <c r="A61" s="364"/>
      <c r="B61" s="264"/>
      <c r="C61" s="264"/>
      <c r="D61" s="264"/>
      <c r="E61" s="273"/>
      <c r="F61" s="301"/>
      <c r="G61" s="246" t="s">
        <v>31</v>
      </c>
      <c r="H61" s="245" t="s">
        <v>32</v>
      </c>
      <c r="I61" s="241" t="s">
        <v>33</v>
      </c>
      <c r="J61" s="241">
        <v>32</v>
      </c>
    </row>
    <row r="62" spans="1:10" ht="71.25" customHeight="1" x14ac:dyDescent="0.25">
      <c r="A62" s="364">
        <v>8</v>
      </c>
      <c r="B62" s="273" t="s">
        <v>105</v>
      </c>
      <c r="C62" s="273" t="s">
        <v>49</v>
      </c>
      <c r="D62" s="264">
        <v>1</v>
      </c>
      <c r="E62" s="273" t="s">
        <v>66</v>
      </c>
      <c r="F62" s="301" t="s">
        <v>795</v>
      </c>
      <c r="G62" s="148" t="s">
        <v>796</v>
      </c>
      <c r="H62" s="256" t="s">
        <v>242</v>
      </c>
      <c r="I62" s="368">
        <v>0.98</v>
      </c>
      <c r="J62" s="369">
        <v>0.98</v>
      </c>
    </row>
    <row r="63" spans="1:10" ht="28.5" x14ac:dyDescent="0.25">
      <c r="A63" s="364"/>
      <c r="B63" s="273"/>
      <c r="C63" s="273"/>
      <c r="D63" s="264"/>
      <c r="E63" s="273"/>
      <c r="F63" s="301"/>
      <c r="G63" s="148" t="s">
        <v>971</v>
      </c>
      <c r="H63" s="370" t="s">
        <v>92</v>
      </c>
      <c r="I63" s="47" t="s">
        <v>93</v>
      </c>
      <c r="J63" s="369">
        <v>1</v>
      </c>
    </row>
    <row r="64" spans="1:10" ht="42.75" x14ac:dyDescent="0.25">
      <c r="A64" s="364"/>
      <c r="B64" s="273"/>
      <c r="C64" s="273"/>
      <c r="D64" s="264"/>
      <c r="E64" s="273"/>
      <c r="F64" s="301"/>
      <c r="G64" s="148" t="s">
        <v>798</v>
      </c>
      <c r="H64" s="370" t="s">
        <v>49</v>
      </c>
      <c r="I64" s="369">
        <v>0.1</v>
      </c>
      <c r="J64" s="369">
        <v>0.1</v>
      </c>
    </row>
    <row r="65" spans="1:10" ht="39" customHeight="1" x14ac:dyDescent="0.25">
      <c r="A65" s="364"/>
      <c r="B65" s="273"/>
      <c r="C65" s="273"/>
      <c r="D65" s="241">
        <v>2</v>
      </c>
      <c r="E65" s="249" t="s">
        <v>972</v>
      </c>
      <c r="F65" s="249" t="s">
        <v>92</v>
      </c>
      <c r="G65" s="148" t="s">
        <v>799</v>
      </c>
      <c r="H65" s="370" t="s">
        <v>92</v>
      </c>
      <c r="I65" s="371">
        <v>1</v>
      </c>
      <c r="J65" s="47">
        <v>4</v>
      </c>
    </row>
    <row r="66" spans="1:10" ht="28.5" x14ac:dyDescent="0.25">
      <c r="A66" s="364"/>
      <c r="B66" s="273"/>
      <c r="C66" s="273"/>
      <c r="D66" s="241">
        <v>3</v>
      </c>
      <c r="E66" s="249" t="s">
        <v>325</v>
      </c>
      <c r="F66" s="249" t="s">
        <v>92</v>
      </c>
      <c r="G66" s="148" t="s">
        <v>800</v>
      </c>
      <c r="H66" s="370" t="s">
        <v>92</v>
      </c>
      <c r="I66" s="47" t="s">
        <v>77</v>
      </c>
      <c r="J66" s="369">
        <v>1</v>
      </c>
    </row>
    <row r="67" spans="1:10" ht="28.5" x14ac:dyDescent="0.25">
      <c r="A67" s="364"/>
      <c r="B67" s="273"/>
      <c r="C67" s="273"/>
      <c r="D67" s="241">
        <v>4</v>
      </c>
      <c r="E67" s="245" t="s">
        <v>907</v>
      </c>
      <c r="F67" s="249" t="s">
        <v>329</v>
      </c>
      <c r="G67" s="372" t="s">
        <v>974</v>
      </c>
      <c r="H67" s="372" t="s">
        <v>329</v>
      </c>
      <c r="I67" s="47" t="s">
        <v>93</v>
      </c>
      <c r="J67" s="369">
        <v>1</v>
      </c>
    </row>
    <row r="68" spans="1:10" ht="28.5" x14ac:dyDescent="0.25">
      <c r="A68" s="364"/>
      <c r="B68" s="273"/>
      <c r="C68" s="273"/>
      <c r="D68" s="241">
        <v>5</v>
      </c>
      <c r="E68" s="245" t="s">
        <v>65</v>
      </c>
      <c r="F68" s="249" t="s">
        <v>50</v>
      </c>
      <c r="G68" s="148" t="s">
        <v>801</v>
      </c>
      <c r="H68" s="372" t="s">
        <v>908</v>
      </c>
      <c r="I68" s="47">
        <v>1</v>
      </c>
      <c r="J68" s="47">
        <v>3</v>
      </c>
    </row>
    <row r="69" spans="1:10" ht="28.5" x14ac:dyDescent="0.25">
      <c r="A69" s="364"/>
      <c r="B69" s="273"/>
      <c r="C69" s="273"/>
      <c r="D69" s="264">
        <v>6</v>
      </c>
      <c r="E69" s="273" t="s">
        <v>973</v>
      </c>
      <c r="F69" s="301" t="s">
        <v>51</v>
      </c>
      <c r="G69" s="148" t="s">
        <v>802</v>
      </c>
      <c r="H69" s="372" t="s">
        <v>51</v>
      </c>
      <c r="I69" s="47" t="s">
        <v>108</v>
      </c>
      <c r="J69" s="369">
        <v>0.9</v>
      </c>
    </row>
    <row r="70" spans="1:10" ht="28.5" x14ac:dyDescent="0.25">
      <c r="A70" s="364"/>
      <c r="B70" s="273"/>
      <c r="C70" s="273"/>
      <c r="D70" s="264"/>
      <c r="E70" s="273"/>
      <c r="F70" s="301"/>
      <c r="G70" s="148" t="s">
        <v>803</v>
      </c>
      <c r="H70" s="372" t="s">
        <v>51</v>
      </c>
      <c r="I70" s="47" t="s">
        <v>797</v>
      </c>
      <c r="J70" s="369">
        <v>0.8</v>
      </c>
    </row>
    <row r="71" spans="1:10" ht="33.75" customHeight="1" x14ac:dyDescent="0.25">
      <c r="A71" s="364"/>
      <c r="B71" s="273"/>
      <c r="C71" s="273"/>
      <c r="D71" s="241">
        <v>7</v>
      </c>
      <c r="E71" s="245" t="s">
        <v>98</v>
      </c>
      <c r="F71" s="249" t="s">
        <v>52</v>
      </c>
      <c r="G71" s="148" t="s">
        <v>94</v>
      </c>
      <c r="H71" s="372" t="s">
        <v>910</v>
      </c>
      <c r="I71" s="369">
        <v>0.9</v>
      </c>
      <c r="J71" s="369">
        <v>0.96</v>
      </c>
    </row>
    <row r="72" spans="1:10" ht="42.75" x14ac:dyDescent="0.25">
      <c r="A72" s="364"/>
      <c r="B72" s="273"/>
      <c r="C72" s="273"/>
      <c r="D72" s="241">
        <v>8</v>
      </c>
      <c r="E72" s="245" t="s">
        <v>804</v>
      </c>
      <c r="F72" s="249" t="s">
        <v>53</v>
      </c>
      <c r="G72" s="148" t="s">
        <v>909</v>
      </c>
      <c r="H72" s="372" t="s">
        <v>53</v>
      </c>
      <c r="I72" s="247">
        <v>0</v>
      </c>
      <c r="J72" s="247">
        <v>7</v>
      </c>
    </row>
    <row r="73" spans="1:10" ht="39.75" customHeight="1" x14ac:dyDescent="0.25">
      <c r="A73" s="364"/>
      <c r="B73" s="273"/>
      <c r="C73" s="273"/>
      <c r="D73" s="241">
        <v>9</v>
      </c>
      <c r="E73" s="245" t="s">
        <v>64</v>
      </c>
      <c r="F73" s="249" t="s">
        <v>54</v>
      </c>
      <c r="G73" s="148" t="s">
        <v>805</v>
      </c>
      <c r="H73" s="372" t="s">
        <v>54</v>
      </c>
      <c r="I73" s="47" t="s">
        <v>108</v>
      </c>
      <c r="J73" s="47" t="s">
        <v>108</v>
      </c>
    </row>
  </sheetData>
  <mergeCells count="85">
    <mergeCell ref="D62:D64"/>
    <mergeCell ref="E62:E64"/>
    <mergeCell ref="F62:F64"/>
    <mergeCell ref="D69:D70"/>
    <mergeCell ref="E69:E70"/>
    <mergeCell ref="F69:F70"/>
    <mergeCell ref="H45:H46"/>
    <mergeCell ref="D47:D49"/>
    <mergeCell ref="E47:E49"/>
    <mergeCell ref="H47:H48"/>
    <mergeCell ref="F57:F59"/>
    <mergeCell ref="F53:F56"/>
    <mergeCell ref="E57:E58"/>
    <mergeCell ref="D57:D58"/>
    <mergeCell ref="D45:D46"/>
    <mergeCell ref="E45:E46"/>
    <mergeCell ref="D53:D56"/>
    <mergeCell ref="E53:E56"/>
    <mergeCell ref="F60:F61"/>
    <mergeCell ref="F40:F42"/>
    <mergeCell ref="F50:F51"/>
    <mergeCell ref="D50:D51"/>
    <mergeCell ref="A37:A39"/>
    <mergeCell ref="B37:B39"/>
    <mergeCell ref="C37:C39"/>
    <mergeCell ref="F45:F46"/>
    <mergeCell ref="F47:F49"/>
    <mergeCell ref="E50:E51"/>
    <mergeCell ref="D60:D61"/>
    <mergeCell ref="A40:A44"/>
    <mergeCell ref="B40:B44"/>
    <mergeCell ref="C45:C52"/>
    <mergeCell ref="H12:H13"/>
    <mergeCell ref="A14:A22"/>
    <mergeCell ref="B14:B22"/>
    <mergeCell ref="C14:C22"/>
    <mergeCell ref="D14:D16"/>
    <mergeCell ref="E14:E16"/>
    <mergeCell ref="F14:F16"/>
    <mergeCell ref="D18:D19"/>
    <mergeCell ref="E18:E19"/>
    <mergeCell ref="F18:F19"/>
    <mergeCell ref="A6:A13"/>
    <mergeCell ref="B6:B13"/>
    <mergeCell ref="C6:C13"/>
    <mergeCell ref="F6:F7"/>
    <mergeCell ref="D8:D11"/>
    <mergeCell ref="E8:E11"/>
    <mergeCell ref="F8:F11"/>
    <mergeCell ref="D12:D13"/>
    <mergeCell ref="E12:E13"/>
    <mergeCell ref="F12:F13"/>
    <mergeCell ref="D6:D7"/>
    <mergeCell ref="E6:E7"/>
    <mergeCell ref="A1:C3"/>
    <mergeCell ref="D1:J3"/>
    <mergeCell ref="B4:J4"/>
    <mergeCell ref="F34:F36"/>
    <mergeCell ref="D23:D27"/>
    <mergeCell ref="E23:E27"/>
    <mergeCell ref="F23:F27"/>
    <mergeCell ref="D28:D32"/>
    <mergeCell ref="E28:E32"/>
    <mergeCell ref="F28:F32"/>
    <mergeCell ref="A62:A73"/>
    <mergeCell ref="D20:D21"/>
    <mergeCell ref="E20:E21"/>
    <mergeCell ref="D34:D36"/>
    <mergeCell ref="E34:E36"/>
    <mergeCell ref="A23:A36"/>
    <mergeCell ref="B23:B36"/>
    <mergeCell ref="C23:C36"/>
    <mergeCell ref="D40:D42"/>
    <mergeCell ref="E40:E42"/>
    <mergeCell ref="C40:C44"/>
    <mergeCell ref="E60:E61"/>
    <mergeCell ref="A45:A52"/>
    <mergeCell ref="B45:B52"/>
    <mergeCell ref="B62:B73"/>
    <mergeCell ref="C62:C73"/>
    <mergeCell ref="D38:D39"/>
    <mergeCell ref="E38:E39"/>
    <mergeCell ref="C53:C61"/>
    <mergeCell ref="A53:A61"/>
    <mergeCell ref="B53:B61"/>
  </mergeCells>
  <printOptions horizontalCentered="1"/>
  <pageMargins left="0" right="0" top="0.35433070866141736" bottom="0.35433070866141736" header="0.31496062992125984" footer="0.31496062992125984"/>
  <pageSetup paperSize="14" scale="65" fitToHeight="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8" sqref="A2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WZI50"/>
  <sheetViews>
    <sheetView showGridLines="0" zoomScaleNormal="100" zoomScaleSheetLayoutView="75" zoomScalePageLayoutView="75" workbookViewId="0">
      <selection activeCell="B50" sqref="B50"/>
    </sheetView>
  </sheetViews>
  <sheetFormatPr baseColWidth="10" defaultRowHeight="14.25" x14ac:dyDescent="0.25"/>
  <cols>
    <col min="1" max="1" width="39.7109375" style="8" customWidth="1"/>
    <col min="2" max="2" width="29.5703125" style="8" customWidth="1"/>
    <col min="3" max="3" width="28.7109375" style="8" customWidth="1"/>
    <col min="4" max="4" width="20.5703125" style="9" customWidth="1"/>
    <col min="5" max="5" width="16.7109375" style="9" customWidth="1"/>
    <col min="6" max="6" width="16.7109375" style="8" customWidth="1"/>
    <col min="7" max="7" width="23.28515625" style="393" customWidth="1"/>
    <col min="8" max="8" width="29.7109375" style="8" customWidth="1"/>
    <col min="9" max="9" width="31.140625" style="8" customWidth="1"/>
    <col min="10" max="16231" width="11.42578125" style="11"/>
    <col min="16232" max="16232" width="8.7109375" style="11" customWidth="1"/>
    <col min="16233" max="16384" width="19.7109375" style="11" customWidth="1"/>
  </cols>
  <sheetData>
    <row r="1" spans="1:10 16233:16233" s="64" customFormat="1" ht="33" customHeight="1" x14ac:dyDescent="0.25">
      <c r="A1" s="276"/>
      <c r="B1" s="276"/>
      <c r="C1" s="275" t="s">
        <v>985</v>
      </c>
      <c r="D1" s="275"/>
      <c r="E1" s="275"/>
      <c r="F1" s="275"/>
      <c r="G1" s="275"/>
      <c r="H1" s="275"/>
      <c r="I1" s="62" t="s">
        <v>60</v>
      </c>
      <c r="WZI1" s="64" t="s">
        <v>0</v>
      </c>
    </row>
    <row r="2" spans="1:10 16233:16233" s="65" customFormat="1" ht="33" customHeight="1" x14ac:dyDescent="0.25">
      <c r="A2" s="276"/>
      <c r="B2" s="276"/>
      <c r="C2" s="275"/>
      <c r="D2" s="275"/>
      <c r="E2" s="275"/>
      <c r="F2" s="275"/>
      <c r="G2" s="275"/>
      <c r="H2" s="275"/>
      <c r="I2" s="287" t="s">
        <v>4</v>
      </c>
      <c r="J2" s="64"/>
    </row>
    <row r="3" spans="1:10 16233:16233" s="64" customFormat="1" ht="38.25" customHeight="1" x14ac:dyDescent="0.25">
      <c r="A3" s="276"/>
      <c r="B3" s="276"/>
      <c r="C3" s="275"/>
      <c r="D3" s="275"/>
      <c r="E3" s="275"/>
      <c r="F3" s="275"/>
      <c r="G3" s="275"/>
      <c r="H3" s="275"/>
      <c r="I3" s="288"/>
      <c r="WZI3" s="64" t="s">
        <v>1</v>
      </c>
    </row>
    <row r="4" spans="1:10 16233:16233" s="64" customFormat="1" ht="38.25" customHeight="1" x14ac:dyDescent="0.25">
      <c r="A4" s="290" t="s">
        <v>63</v>
      </c>
      <c r="B4" s="290"/>
      <c r="C4" s="290"/>
      <c r="D4" s="290"/>
      <c r="E4" s="290"/>
      <c r="F4" s="290"/>
      <c r="G4" s="290"/>
      <c r="H4" s="63" t="s">
        <v>62</v>
      </c>
      <c r="I4" s="63">
        <v>1</v>
      </c>
    </row>
    <row r="5" spans="1:10 16233:16233" s="64" customFormat="1" ht="59.25" customHeight="1" x14ac:dyDescent="0.25">
      <c r="A5" s="289" t="s">
        <v>267</v>
      </c>
      <c r="B5" s="289"/>
      <c r="C5" s="289"/>
      <c r="D5" s="289"/>
      <c r="E5" s="289"/>
      <c r="F5" s="289"/>
      <c r="G5" s="289"/>
      <c r="H5" s="289"/>
      <c r="I5" s="289"/>
    </row>
    <row r="6" spans="1:10 16233:16233" s="5" customFormat="1" ht="9.75" customHeight="1" x14ac:dyDescent="0.25">
      <c r="A6" s="16"/>
      <c r="B6" s="17"/>
      <c r="C6" s="17"/>
      <c r="D6" s="17"/>
      <c r="E6" s="17"/>
      <c r="F6" s="17"/>
      <c r="G6" s="386"/>
      <c r="H6" s="17"/>
      <c r="I6" s="17"/>
    </row>
    <row r="7" spans="1:10 16233:16233" s="6" customFormat="1" ht="20.25" customHeight="1" x14ac:dyDescent="0.25">
      <c r="A7" s="297" t="s">
        <v>8</v>
      </c>
      <c r="B7" s="297" t="s">
        <v>10</v>
      </c>
      <c r="C7" s="297" t="s">
        <v>11</v>
      </c>
      <c r="D7" s="297" t="s">
        <v>12</v>
      </c>
      <c r="E7" s="297" t="s">
        <v>13</v>
      </c>
      <c r="F7" s="297"/>
      <c r="G7" s="321" t="s">
        <v>14</v>
      </c>
      <c r="H7" s="297" t="s">
        <v>61</v>
      </c>
      <c r="I7" s="297" t="s">
        <v>15</v>
      </c>
    </row>
    <row r="8" spans="1:10 16233:16233" s="6" customFormat="1" ht="20.25" customHeight="1" x14ac:dyDescent="0.25">
      <c r="A8" s="297"/>
      <c r="B8" s="297"/>
      <c r="C8" s="297"/>
      <c r="D8" s="297"/>
      <c r="E8" s="251" t="s">
        <v>106</v>
      </c>
      <c r="F8" s="251" t="s">
        <v>107</v>
      </c>
      <c r="G8" s="322"/>
      <c r="H8" s="297"/>
      <c r="I8" s="297"/>
    </row>
    <row r="9" spans="1:10 16233:16233" s="5" customFormat="1" ht="98.25" customHeight="1" x14ac:dyDescent="0.25">
      <c r="A9" s="166" t="s">
        <v>241</v>
      </c>
      <c r="B9" s="166" t="s">
        <v>423</v>
      </c>
      <c r="C9" s="166" t="s">
        <v>424</v>
      </c>
      <c r="D9" s="100" t="s">
        <v>422</v>
      </c>
      <c r="E9" s="28">
        <v>43497</v>
      </c>
      <c r="F9" s="28">
        <v>43814</v>
      </c>
      <c r="G9" s="373"/>
      <c r="H9" s="164"/>
      <c r="I9" s="164"/>
    </row>
    <row r="10" spans="1:10 16233:16233" s="206" customFormat="1" ht="99.75" x14ac:dyDescent="0.25">
      <c r="A10" s="166" t="s">
        <v>241</v>
      </c>
      <c r="B10" s="166" t="s">
        <v>418</v>
      </c>
      <c r="C10" s="166" t="s">
        <v>419</v>
      </c>
      <c r="D10" s="166" t="s">
        <v>102</v>
      </c>
      <c r="E10" s="28">
        <v>43497</v>
      </c>
      <c r="F10" s="28">
        <v>43525</v>
      </c>
      <c r="G10" s="387" t="s">
        <v>74</v>
      </c>
      <c r="H10" s="166" t="s">
        <v>109</v>
      </c>
      <c r="I10" s="25"/>
    </row>
    <row r="11" spans="1:10 16233:16233" s="206" customFormat="1" ht="99.75" x14ac:dyDescent="0.25">
      <c r="A11" s="166" t="s">
        <v>241</v>
      </c>
      <c r="B11" s="166" t="s">
        <v>420</v>
      </c>
      <c r="C11" s="166" t="s">
        <v>96</v>
      </c>
      <c r="D11" s="166" t="s">
        <v>102</v>
      </c>
      <c r="E11" s="28">
        <v>43497</v>
      </c>
      <c r="F11" s="28">
        <v>43556</v>
      </c>
      <c r="G11" s="387" t="s">
        <v>74</v>
      </c>
      <c r="H11" s="166" t="s">
        <v>109</v>
      </c>
      <c r="I11" s="25"/>
    </row>
    <row r="12" spans="1:10 16233:16233" s="206" customFormat="1" ht="66.75" customHeight="1" x14ac:dyDescent="0.25">
      <c r="A12" s="166" t="s">
        <v>241</v>
      </c>
      <c r="B12" s="166" t="s">
        <v>144</v>
      </c>
      <c r="C12" s="166" t="s">
        <v>145</v>
      </c>
      <c r="D12" s="166" t="s">
        <v>101</v>
      </c>
      <c r="E12" s="28">
        <v>43466</v>
      </c>
      <c r="F12" s="28">
        <v>43800</v>
      </c>
      <c r="G12" s="387"/>
      <c r="H12" s="166"/>
      <c r="I12" s="25">
        <v>0</v>
      </c>
    </row>
    <row r="13" spans="1:10 16233:16233" s="206" customFormat="1" ht="142.5" customHeight="1" x14ac:dyDescent="0.25">
      <c r="A13" s="168" t="s">
        <v>241</v>
      </c>
      <c r="B13" s="168" t="s">
        <v>396</v>
      </c>
      <c r="C13" s="191" t="s">
        <v>786</v>
      </c>
      <c r="D13" s="191" t="s">
        <v>56</v>
      </c>
      <c r="E13" s="21">
        <v>43466</v>
      </c>
      <c r="F13" s="21">
        <v>43800</v>
      </c>
      <c r="G13" s="388" t="s">
        <v>74</v>
      </c>
      <c r="H13" s="176" t="s">
        <v>375</v>
      </c>
      <c r="I13" s="19">
        <v>2491121028</v>
      </c>
    </row>
    <row r="14" spans="1:10 16233:16233" s="206" customFormat="1" ht="85.5" customHeight="1" x14ac:dyDescent="0.25">
      <c r="A14" s="269" t="s">
        <v>241</v>
      </c>
      <c r="B14" s="269" t="s">
        <v>421</v>
      </c>
      <c r="C14" s="166" t="s">
        <v>717</v>
      </c>
      <c r="D14" s="166" t="s">
        <v>715</v>
      </c>
      <c r="E14" s="39">
        <v>43539</v>
      </c>
      <c r="F14" s="39">
        <v>43676</v>
      </c>
      <c r="G14" s="387" t="s">
        <v>76</v>
      </c>
      <c r="H14" s="166"/>
      <c r="I14" s="25">
        <v>0</v>
      </c>
    </row>
    <row r="15" spans="1:10 16233:16233" s="206" customFormat="1" ht="66.75" customHeight="1" x14ac:dyDescent="0.25">
      <c r="A15" s="271"/>
      <c r="B15" s="271"/>
      <c r="C15" s="166" t="s">
        <v>716</v>
      </c>
      <c r="D15" s="166" t="s">
        <v>715</v>
      </c>
      <c r="E15" s="93">
        <v>43678</v>
      </c>
      <c r="F15" s="40">
        <v>43814</v>
      </c>
      <c r="G15" s="387" t="s">
        <v>76</v>
      </c>
      <c r="H15" s="166"/>
      <c r="I15" s="25">
        <v>0</v>
      </c>
    </row>
    <row r="16" spans="1:10 16233:16233" s="206" customFormat="1" ht="66.75" customHeight="1" x14ac:dyDescent="0.25">
      <c r="A16" s="166" t="s">
        <v>241</v>
      </c>
      <c r="B16" s="166" t="s">
        <v>485</v>
      </c>
      <c r="C16" s="166" t="s">
        <v>486</v>
      </c>
      <c r="D16" s="166" t="s">
        <v>487</v>
      </c>
      <c r="E16" s="39">
        <v>43497</v>
      </c>
      <c r="F16" s="39">
        <v>43708</v>
      </c>
      <c r="G16" s="387" t="s">
        <v>74</v>
      </c>
      <c r="H16" s="160" t="s">
        <v>110</v>
      </c>
      <c r="I16" s="25"/>
    </row>
    <row r="17" spans="1:23" s="206" customFormat="1" ht="66.75" customHeight="1" x14ac:dyDescent="0.25">
      <c r="A17" s="281" t="s">
        <v>475</v>
      </c>
      <c r="B17" s="266" t="s">
        <v>184</v>
      </c>
      <c r="C17" s="166" t="s">
        <v>185</v>
      </c>
      <c r="D17" s="266" t="s">
        <v>78</v>
      </c>
      <c r="E17" s="39">
        <v>43739</v>
      </c>
      <c r="F17" s="39">
        <v>43805</v>
      </c>
      <c r="G17" s="387" t="s">
        <v>74</v>
      </c>
      <c r="H17" s="166" t="s">
        <v>186</v>
      </c>
      <c r="I17" s="286">
        <v>349651954</v>
      </c>
    </row>
    <row r="18" spans="1:23" s="206" customFormat="1" ht="66.75" customHeight="1" x14ac:dyDescent="0.25">
      <c r="A18" s="281"/>
      <c r="B18" s="266"/>
      <c r="C18" s="166" t="s">
        <v>187</v>
      </c>
      <c r="D18" s="266"/>
      <c r="E18" s="39">
        <v>43739</v>
      </c>
      <c r="F18" s="39">
        <v>43805</v>
      </c>
      <c r="G18" s="387" t="s">
        <v>74</v>
      </c>
      <c r="H18" s="166" t="s">
        <v>186</v>
      </c>
      <c r="I18" s="286"/>
    </row>
    <row r="19" spans="1:23" s="206" customFormat="1" ht="66.75" customHeight="1" x14ac:dyDescent="0.25">
      <c r="A19" s="281"/>
      <c r="B19" s="266"/>
      <c r="C19" s="166" t="s">
        <v>188</v>
      </c>
      <c r="D19" s="266"/>
      <c r="E19" s="39">
        <v>43647</v>
      </c>
      <c r="F19" s="39">
        <v>43805</v>
      </c>
      <c r="G19" s="387" t="s">
        <v>74</v>
      </c>
      <c r="H19" s="166" t="s">
        <v>186</v>
      </c>
      <c r="I19" s="286"/>
    </row>
    <row r="20" spans="1:23" s="206" customFormat="1" ht="66.75" customHeight="1" thickBot="1" x14ac:dyDescent="0.3">
      <c r="A20" s="281"/>
      <c r="B20" s="266"/>
      <c r="C20" s="166" t="s">
        <v>189</v>
      </c>
      <c r="D20" s="266"/>
      <c r="E20" s="39">
        <v>43525</v>
      </c>
      <c r="F20" s="39">
        <v>43708</v>
      </c>
      <c r="G20" s="387" t="s">
        <v>74</v>
      </c>
      <c r="H20" s="166" t="s">
        <v>186</v>
      </c>
      <c r="I20" s="286"/>
    </row>
    <row r="21" spans="1:23" s="206" customFormat="1" ht="156.75" x14ac:dyDescent="0.25">
      <c r="A21" s="101" t="s">
        <v>476</v>
      </c>
      <c r="B21" s="34" t="s">
        <v>477</v>
      </c>
      <c r="C21" s="34" t="s">
        <v>807</v>
      </c>
      <c r="D21" s="161" t="s">
        <v>134</v>
      </c>
      <c r="E21" s="35">
        <v>43466</v>
      </c>
      <c r="F21" s="35">
        <v>43800</v>
      </c>
      <c r="G21" s="389" t="s">
        <v>75</v>
      </c>
      <c r="H21" s="34"/>
      <c r="I21" s="38"/>
    </row>
    <row r="22" spans="1:23" s="206" customFormat="1" ht="94.5" customHeight="1" x14ac:dyDescent="0.25">
      <c r="A22" s="159" t="s">
        <v>476</v>
      </c>
      <c r="B22" s="102" t="s">
        <v>478</v>
      </c>
      <c r="C22" s="102" t="s">
        <v>479</v>
      </c>
      <c r="D22" s="153" t="s">
        <v>480</v>
      </c>
      <c r="E22" s="170">
        <v>43497</v>
      </c>
      <c r="F22" s="170">
        <v>43800</v>
      </c>
      <c r="G22" s="390" t="s">
        <v>74</v>
      </c>
      <c r="H22" s="191" t="s">
        <v>279</v>
      </c>
      <c r="I22" s="172"/>
    </row>
    <row r="23" spans="1:23" s="206" customFormat="1" ht="99.75" x14ac:dyDescent="0.25">
      <c r="A23" s="269" t="s">
        <v>476</v>
      </c>
      <c r="B23" s="178" t="s">
        <v>554</v>
      </c>
      <c r="C23" s="178" t="s">
        <v>698</v>
      </c>
      <c r="D23" s="153" t="s">
        <v>482</v>
      </c>
      <c r="E23" s="170"/>
      <c r="F23" s="170"/>
      <c r="G23" s="390" t="s">
        <v>74</v>
      </c>
      <c r="H23" s="191"/>
      <c r="I23" s="172">
        <f>125000000+130000000+240000000</f>
        <v>495000000</v>
      </c>
    </row>
    <row r="24" spans="1:23" s="206" customFormat="1" ht="94.5" customHeight="1" x14ac:dyDescent="0.25">
      <c r="A24" s="270"/>
      <c r="B24" s="178" t="s">
        <v>557</v>
      </c>
      <c r="C24" s="178" t="s">
        <v>558</v>
      </c>
      <c r="D24" s="153" t="s">
        <v>482</v>
      </c>
      <c r="E24" s="170"/>
      <c r="F24" s="170"/>
      <c r="G24" s="390"/>
      <c r="H24" s="191"/>
      <c r="I24" s="172">
        <v>800000000</v>
      </c>
    </row>
    <row r="25" spans="1:23" s="206" customFormat="1" ht="128.25" x14ac:dyDescent="0.25">
      <c r="A25" s="270"/>
      <c r="B25" s="178" t="s">
        <v>555</v>
      </c>
      <c r="C25" s="178" t="s">
        <v>556</v>
      </c>
      <c r="D25" s="153" t="s">
        <v>808</v>
      </c>
      <c r="E25" s="170"/>
      <c r="F25" s="170"/>
      <c r="G25" s="390"/>
      <c r="H25" s="191"/>
      <c r="I25" s="172">
        <v>150000000</v>
      </c>
    </row>
    <row r="26" spans="1:23" s="206" customFormat="1" ht="94.5" customHeight="1" x14ac:dyDescent="0.25">
      <c r="A26" s="271"/>
      <c r="B26" s="178" t="s">
        <v>919</v>
      </c>
      <c r="C26" s="178" t="s">
        <v>920</v>
      </c>
      <c r="D26" s="153" t="s">
        <v>482</v>
      </c>
      <c r="E26" s="170"/>
      <c r="F26" s="170"/>
      <c r="G26" s="390"/>
      <c r="H26" s="191"/>
      <c r="I26" s="172">
        <v>90000000</v>
      </c>
    </row>
    <row r="27" spans="1:23" s="208" customFormat="1" ht="57" x14ac:dyDescent="0.25">
      <c r="A27" s="157" t="s">
        <v>476</v>
      </c>
      <c r="B27" s="191" t="s">
        <v>406</v>
      </c>
      <c r="C27" s="191" t="s">
        <v>407</v>
      </c>
      <c r="D27" s="139" t="s">
        <v>56</v>
      </c>
      <c r="E27" s="106">
        <v>43497</v>
      </c>
      <c r="F27" s="106">
        <v>43770</v>
      </c>
      <c r="G27" s="390" t="s">
        <v>74</v>
      </c>
      <c r="H27" s="175" t="s">
        <v>375</v>
      </c>
      <c r="I27" s="172"/>
      <c r="J27" s="207"/>
      <c r="K27" s="207"/>
      <c r="L27" s="207"/>
      <c r="M27" s="207"/>
      <c r="N27" s="207"/>
      <c r="O27" s="207"/>
      <c r="P27" s="207"/>
      <c r="Q27" s="207"/>
      <c r="R27" s="207"/>
      <c r="S27" s="207"/>
      <c r="T27" s="207"/>
      <c r="U27" s="207"/>
      <c r="V27" s="207"/>
      <c r="W27" s="207"/>
    </row>
    <row r="28" spans="1:23" s="206" customFormat="1" ht="142.5" x14ac:dyDescent="0.25">
      <c r="A28" s="269" t="s">
        <v>436</v>
      </c>
      <c r="B28" s="166" t="s">
        <v>460</v>
      </c>
      <c r="C28" s="166" t="s">
        <v>461</v>
      </c>
      <c r="D28" s="166" t="s">
        <v>467</v>
      </c>
      <c r="E28" s="39">
        <v>43738</v>
      </c>
      <c r="F28" s="39">
        <v>43830</v>
      </c>
      <c r="G28" s="387" t="s">
        <v>74</v>
      </c>
      <c r="H28" s="166" t="s">
        <v>109</v>
      </c>
      <c r="I28" s="25"/>
    </row>
    <row r="29" spans="1:23" s="206" customFormat="1" ht="42.75" customHeight="1" x14ac:dyDescent="0.25">
      <c r="A29" s="270"/>
      <c r="B29" s="269" t="s">
        <v>462</v>
      </c>
      <c r="C29" s="166" t="s">
        <v>463</v>
      </c>
      <c r="D29" s="166" t="s">
        <v>92</v>
      </c>
      <c r="E29" s="39">
        <v>43466</v>
      </c>
      <c r="F29" s="39">
        <v>43525</v>
      </c>
      <c r="G29" s="387" t="s">
        <v>74</v>
      </c>
      <c r="H29" s="166" t="s">
        <v>109</v>
      </c>
      <c r="I29" s="25"/>
    </row>
    <row r="30" spans="1:23" s="206" customFormat="1" ht="57" x14ac:dyDescent="0.25">
      <c r="A30" s="270"/>
      <c r="B30" s="270"/>
      <c r="C30" s="166" t="s">
        <v>464</v>
      </c>
      <c r="D30" s="166" t="s">
        <v>92</v>
      </c>
      <c r="E30" s="39">
        <v>43466</v>
      </c>
      <c r="F30" s="39">
        <v>43496</v>
      </c>
      <c r="G30" s="387" t="s">
        <v>74</v>
      </c>
      <c r="H30" s="166" t="s">
        <v>109</v>
      </c>
      <c r="I30" s="25"/>
    </row>
    <row r="31" spans="1:23" s="206" customFormat="1" ht="57" x14ac:dyDescent="0.25">
      <c r="A31" s="270"/>
      <c r="B31" s="270"/>
      <c r="C31" s="166" t="s">
        <v>465</v>
      </c>
      <c r="D31" s="166" t="s">
        <v>92</v>
      </c>
      <c r="E31" s="39">
        <v>43586</v>
      </c>
      <c r="F31" s="39">
        <v>43679</v>
      </c>
      <c r="G31" s="387" t="s">
        <v>74</v>
      </c>
      <c r="H31" s="166" t="s">
        <v>109</v>
      </c>
      <c r="I31" s="25"/>
    </row>
    <row r="32" spans="1:23" s="206" customFormat="1" ht="57" x14ac:dyDescent="0.25">
      <c r="A32" s="271"/>
      <c r="B32" s="271"/>
      <c r="C32" s="166" t="s">
        <v>466</v>
      </c>
      <c r="D32" s="166" t="s">
        <v>92</v>
      </c>
      <c r="E32" s="39">
        <v>43570</v>
      </c>
      <c r="F32" s="39">
        <v>43449</v>
      </c>
      <c r="G32" s="387" t="s">
        <v>74</v>
      </c>
      <c r="H32" s="166" t="s">
        <v>109</v>
      </c>
      <c r="I32" s="25"/>
    </row>
    <row r="33" spans="1:9" s="206" customFormat="1" ht="142.5" x14ac:dyDescent="0.25">
      <c r="A33" s="269" t="s">
        <v>436</v>
      </c>
      <c r="B33" s="236" t="s">
        <v>454</v>
      </c>
      <c r="C33" s="236" t="s">
        <v>455</v>
      </c>
      <c r="D33" s="236" t="s">
        <v>82</v>
      </c>
      <c r="E33" s="106">
        <v>43497</v>
      </c>
      <c r="F33" s="106">
        <v>43556</v>
      </c>
      <c r="G33" s="391" t="s">
        <v>74</v>
      </c>
      <c r="H33" s="260" t="s">
        <v>271</v>
      </c>
      <c r="I33" s="261">
        <v>0</v>
      </c>
    </row>
    <row r="34" spans="1:9" s="206" customFormat="1" ht="156.75" x14ac:dyDescent="0.25">
      <c r="A34" s="271"/>
      <c r="B34" s="236" t="s">
        <v>456</v>
      </c>
      <c r="C34" s="236" t="s">
        <v>457</v>
      </c>
      <c r="D34" s="236" t="s">
        <v>82</v>
      </c>
      <c r="E34" s="106">
        <v>43466</v>
      </c>
      <c r="F34" s="106">
        <v>43800</v>
      </c>
      <c r="G34" s="390" t="s">
        <v>74</v>
      </c>
      <c r="H34" s="202" t="s">
        <v>271</v>
      </c>
      <c r="I34" s="262">
        <v>800000000</v>
      </c>
    </row>
    <row r="35" spans="1:9" s="206" customFormat="1" ht="85.5" x14ac:dyDescent="0.25">
      <c r="A35" s="166" t="s">
        <v>436</v>
      </c>
      <c r="B35" s="166" t="s">
        <v>128</v>
      </c>
      <c r="C35" s="166" t="s">
        <v>809</v>
      </c>
      <c r="D35" s="166" t="s">
        <v>129</v>
      </c>
      <c r="E35" s="28">
        <v>43497</v>
      </c>
      <c r="F35" s="28">
        <v>43800</v>
      </c>
      <c r="G35" s="387"/>
      <c r="H35" s="166"/>
      <c r="I35" s="25">
        <v>0</v>
      </c>
    </row>
    <row r="36" spans="1:9" s="206" customFormat="1" ht="99.75" x14ac:dyDescent="0.25">
      <c r="A36" s="283" t="s">
        <v>436</v>
      </c>
      <c r="B36" s="191" t="s">
        <v>439</v>
      </c>
      <c r="C36" s="191" t="s">
        <v>440</v>
      </c>
      <c r="D36" s="191" t="s">
        <v>58</v>
      </c>
      <c r="E36" s="170">
        <v>43525</v>
      </c>
      <c r="F36" s="170">
        <v>43800</v>
      </c>
      <c r="G36" s="390" t="s">
        <v>74</v>
      </c>
      <c r="H36" s="191" t="s">
        <v>279</v>
      </c>
      <c r="I36" s="42"/>
    </row>
    <row r="37" spans="1:9" s="206" customFormat="1" ht="99.75" x14ac:dyDescent="0.25">
      <c r="A37" s="284"/>
      <c r="B37" s="191" t="s">
        <v>441</v>
      </c>
      <c r="C37" s="191" t="s">
        <v>442</v>
      </c>
      <c r="D37" s="191" t="s">
        <v>446</v>
      </c>
      <c r="E37" s="170">
        <v>43525</v>
      </c>
      <c r="F37" s="170">
        <v>43800</v>
      </c>
      <c r="G37" s="390" t="s">
        <v>74</v>
      </c>
      <c r="H37" s="191" t="s">
        <v>279</v>
      </c>
      <c r="I37" s="42"/>
    </row>
    <row r="38" spans="1:9" s="206" customFormat="1" ht="171" x14ac:dyDescent="0.25">
      <c r="A38" s="284"/>
      <c r="B38" s="191" t="s">
        <v>444</v>
      </c>
      <c r="C38" s="102" t="s">
        <v>445</v>
      </c>
      <c r="D38" s="191" t="s">
        <v>446</v>
      </c>
      <c r="E38" s="170">
        <v>43466</v>
      </c>
      <c r="F38" s="170">
        <v>43800</v>
      </c>
      <c r="G38" s="390" t="s">
        <v>74</v>
      </c>
      <c r="H38" s="153" t="s">
        <v>279</v>
      </c>
      <c r="I38" s="172"/>
    </row>
    <row r="39" spans="1:9" s="206" customFormat="1" ht="99.75" x14ac:dyDescent="0.25">
      <c r="A39" s="284"/>
      <c r="B39" s="102" t="s">
        <v>810</v>
      </c>
      <c r="C39" s="102" t="s">
        <v>811</v>
      </c>
      <c r="D39" s="191" t="s">
        <v>446</v>
      </c>
      <c r="E39" s="170">
        <v>43556</v>
      </c>
      <c r="F39" s="170">
        <v>43800</v>
      </c>
      <c r="G39" s="390" t="s">
        <v>74</v>
      </c>
      <c r="H39" s="153" t="s">
        <v>279</v>
      </c>
      <c r="I39" s="172"/>
    </row>
    <row r="40" spans="1:9" s="206" customFormat="1" ht="85.5" x14ac:dyDescent="0.25">
      <c r="A40" s="284"/>
      <c r="B40" s="191" t="s">
        <v>447</v>
      </c>
      <c r="C40" s="191" t="s">
        <v>448</v>
      </c>
      <c r="D40" s="191" t="s">
        <v>446</v>
      </c>
      <c r="E40" s="170">
        <v>43525</v>
      </c>
      <c r="F40" s="170">
        <v>43800</v>
      </c>
      <c r="G40" s="390" t="s">
        <v>74</v>
      </c>
      <c r="H40" s="191" t="s">
        <v>279</v>
      </c>
      <c r="I40" s="162"/>
    </row>
    <row r="41" spans="1:9" s="206" customFormat="1" ht="57" x14ac:dyDescent="0.25">
      <c r="A41" s="284"/>
      <c r="B41" s="191" t="s">
        <v>691</v>
      </c>
      <c r="C41" s="191" t="s">
        <v>450</v>
      </c>
      <c r="D41" s="159" t="s">
        <v>58</v>
      </c>
      <c r="E41" s="170">
        <v>43525</v>
      </c>
      <c r="F41" s="170">
        <v>43800</v>
      </c>
      <c r="G41" s="390" t="s">
        <v>74</v>
      </c>
      <c r="H41" s="191" t="s">
        <v>279</v>
      </c>
      <c r="I41" s="162"/>
    </row>
    <row r="42" spans="1:9" s="206" customFormat="1" ht="71.25" x14ac:dyDescent="0.25">
      <c r="A42" s="284"/>
      <c r="B42" s="191" t="s">
        <v>451</v>
      </c>
      <c r="C42" s="191" t="s">
        <v>452</v>
      </c>
      <c r="D42" s="191" t="s">
        <v>449</v>
      </c>
      <c r="E42" s="170">
        <v>43525</v>
      </c>
      <c r="F42" s="170">
        <v>43800</v>
      </c>
      <c r="G42" s="390" t="s">
        <v>74</v>
      </c>
      <c r="H42" s="191" t="s">
        <v>279</v>
      </c>
      <c r="I42" s="42"/>
    </row>
    <row r="43" spans="1:9" s="206" customFormat="1" ht="126" customHeight="1" x14ac:dyDescent="0.25">
      <c r="A43" s="285" t="s">
        <v>425</v>
      </c>
      <c r="B43" s="210" t="s">
        <v>426</v>
      </c>
      <c r="C43" s="210" t="s">
        <v>427</v>
      </c>
      <c r="D43" s="166" t="s">
        <v>56</v>
      </c>
      <c r="E43" s="28"/>
      <c r="F43" s="28"/>
      <c r="G43" s="392"/>
      <c r="H43" s="155"/>
      <c r="I43" s="167"/>
    </row>
    <row r="44" spans="1:9" s="206" customFormat="1" ht="126" customHeight="1" x14ac:dyDescent="0.25">
      <c r="A44" s="285"/>
      <c r="B44" s="210" t="s">
        <v>429</v>
      </c>
      <c r="C44" s="210" t="s">
        <v>428</v>
      </c>
      <c r="D44" s="166" t="s">
        <v>56</v>
      </c>
      <c r="E44" s="28">
        <v>43586</v>
      </c>
      <c r="F44" s="28">
        <v>43800</v>
      </c>
      <c r="G44" s="387" t="s">
        <v>74</v>
      </c>
      <c r="H44" s="155" t="s">
        <v>375</v>
      </c>
      <c r="I44" s="25">
        <v>1122000000</v>
      </c>
    </row>
    <row r="45" spans="1:9" s="206" customFormat="1" ht="126" customHeight="1" x14ac:dyDescent="0.25">
      <c r="A45" s="285"/>
      <c r="B45" s="166" t="s">
        <v>395</v>
      </c>
      <c r="C45" s="166" t="s">
        <v>435</v>
      </c>
      <c r="D45" s="166" t="s">
        <v>56</v>
      </c>
      <c r="E45" s="28">
        <v>43466</v>
      </c>
      <c r="F45" s="28">
        <v>43800</v>
      </c>
      <c r="G45" s="387" t="s">
        <v>74</v>
      </c>
      <c r="H45" s="155" t="s">
        <v>375</v>
      </c>
      <c r="I45" s="25">
        <v>253250750</v>
      </c>
    </row>
    <row r="46" spans="1:9" s="206" customFormat="1" ht="156.75" x14ac:dyDescent="0.25">
      <c r="A46" s="285"/>
      <c r="B46" s="211" t="s">
        <v>430</v>
      </c>
      <c r="C46" s="210" t="s">
        <v>437</v>
      </c>
      <c r="D46" s="166" t="s">
        <v>56</v>
      </c>
      <c r="E46" s="28">
        <v>43466</v>
      </c>
      <c r="F46" s="28">
        <v>43739</v>
      </c>
      <c r="G46" s="392" t="s">
        <v>74</v>
      </c>
      <c r="H46" s="155" t="s">
        <v>375</v>
      </c>
      <c r="I46" s="167">
        <v>252450000</v>
      </c>
    </row>
    <row r="47" spans="1:9" s="206" customFormat="1" ht="159" customHeight="1" x14ac:dyDescent="0.25">
      <c r="A47" s="285"/>
      <c r="B47" s="210" t="s">
        <v>431</v>
      </c>
      <c r="C47" s="210" t="s">
        <v>432</v>
      </c>
      <c r="D47" s="166" t="s">
        <v>56</v>
      </c>
      <c r="E47" s="28">
        <v>43466</v>
      </c>
      <c r="F47" s="28">
        <v>43800</v>
      </c>
      <c r="G47" s="387" t="s">
        <v>74</v>
      </c>
      <c r="H47" s="155" t="s">
        <v>375</v>
      </c>
      <c r="I47" s="25">
        <v>1154247975</v>
      </c>
    </row>
    <row r="48" spans="1:9" s="206" customFormat="1" ht="159" customHeight="1" x14ac:dyDescent="0.25">
      <c r="A48" s="285"/>
      <c r="B48" s="212" t="s">
        <v>433</v>
      </c>
      <c r="C48" s="210" t="s">
        <v>432</v>
      </c>
      <c r="D48" s="166" t="s">
        <v>56</v>
      </c>
      <c r="E48" s="28">
        <v>43466</v>
      </c>
      <c r="F48" s="28">
        <v>43800</v>
      </c>
      <c r="G48" s="387" t="s">
        <v>74</v>
      </c>
      <c r="H48" s="155"/>
      <c r="I48" s="25"/>
    </row>
    <row r="49" spans="1:9" s="206" customFormat="1" ht="85.5" x14ac:dyDescent="0.25">
      <c r="A49" s="285"/>
      <c r="B49" s="213" t="s">
        <v>443</v>
      </c>
      <c r="C49" s="166" t="s">
        <v>434</v>
      </c>
      <c r="D49" s="166" t="s">
        <v>56</v>
      </c>
      <c r="E49" s="28">
        <v>43466</v>
      </c>
      <c r="F49" s="28">
        <v>43800</v>
      </c>
      <c r="G49" s="387" t="s">
        <v>74</v>
      </c>
      <c r="H49" s="155" t="s">
        <v>375</v>
      </c>
      <c r="I49" s="214">
        <v>1628020869</v>
      </c>
    </row>
    <row r="50" spans="1:9" s="24" customFormat="1" ht="71.25" x14ac:dyDescent="0.25">
      <c r="A50" s="399" t="s">
        <v>425</v>
      </c>
      <c r="B50" s="166" t="s">
        <v>473</v>
      </c>
      <c r="C50" s="166" t="s">
        <v>474</v>
      </c>
      <c r="D50" s="166" t="s">
        <v>345</v>
      </c>
      <c r="E50" s="39">
        <v>43539</v>
      </c>
      <c r="F50" s="39">
        <v>43814</v>
      </c>
      <c r="G50" s="387" t="s">
        <v>74</v>
      </c>
      <c r="H50" s="166" t="s">
        <v>346</v>
      </c>
      <c r="I50" s="25">
        <v>17400000</v>
      </c>
    </row>
  </sheetData>
  <autoFilter ref="A7:WZI50">
    <filterColumn colId="4" showButton="0"/>
  </autoFilter>
  <dataConsolidate link="1"/>
  <mergeCells count="25">
    <mergeCell ref="A14:A15"/>
    <mergeCell ref="B14:B15"/>
    <mergeCell ref="G7:G8"/>
    <mergeCell ref="H7:H8"/>
    <mergeCell ref="I7:I8"/>
    <mergeCell ref="A7:A8"/>
    <mergeCell ref="B7:B8"/>
    <mergeCell ref="C7:C8"/>
    <mergeCell ref="D7:D8"/>
    <mergeCell ref="E7:F7"/>
    <mergeCell ref="A1:B3"/>
    <mergeCell ref="C1:H3"/>
    <mergeCell ref="I2:I3"/>
    <mergeCell ref="A5:I5"/>
    <mergeCell ref="A4:G4"/>
    <mergeCell ref="A17:A20"/>
    <mergeCell ref="B17:B20"/>
    <mergeCell ref="D17:D20"/>
    <mergeCell ref="I17:I20"/>
    <mergeCell ref="A23:A26"/>
    <mergeCell ref="A33:A34"/>
    <mergeCell ref="A28:A32"/>
    <mergeCell ref="B29:B32"/>
    <mergeCell ref="A36:A42"/>
    <mergeCell ref="A43:A49"/>
  </mergeCells>
  <dataValidations count="1">
    <dataValidation type="list" allowBlank="1" showInputMessage="1" showErrorMessage="1" sqref="G10:G50">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ZI66"/>
  <sheetViews>
    <sheetView showGridLines="0" zoomScale="90" zoomScaleNormal="90" zoomScaleSheetLayoutView="75" zoomScalePageLayoutView="75" workbookViewId="0">
      <selection activeCell="C71" sqref="C71"/>
    </sheetView>
  </sheetViews>
  <sheetFormatPr baseColWidth="10" defaultRowHeight="14.25" x14ac:dyDescent="0.25"/>
  <cols>
    <col min="1" max="1" width="39.7109375" style="13" customWidth="1"/>
    <col min="2" max="2" width="37.85546875" style="13" customWidth="1"/>
    <col min="3" max="3" width="28.7109375" style="13" customWidth="1"/>
    <col min="4" max="4" width="20.5703125" style="77" customWidth="1"/>
    <col min="5" max="5" width="16.7109375" style="78" customWidth="1"/>
    <col min="6" max="6" width="16.7109375" style="75" customWidth="1"/>
    <col min="7" max="7" width="23.28515625" style="397" customWidth="1"/>
    <col min="8" max="8" width="46.42578125" style="10" customWidth="1"/>
    <col min="9" max="9" width="31.140625" style="10" customWidth="1"/>
    <col min="10" max="16231" width="11.42578125" style="15"/>
    <col min="16232" max="16232" width="8.7109375" style="15" customWidth="1"/>
    <col min="16233" max="16384" width="19.7109375" style="15" customWidth="1"/>
  </cols>
  <sheetData>
    <row r="1" spans="1:10 16233:16233" s="44" customFormat="1" ht="33" customHeight="1" x14ac:dyDescent="0.25">
      <c r="A1" s="276"/>
      <c r="B1" s="276"/>
      <c r="C1" s="275" t="s">
        <v>985</v>
      </c>
      <c r="D1" s="275"/>
      <c r="E1" s="275"/>
      <c r="F1" s="275"/>
      <c r="G1" s="275"/>
      <c r="H1" s="275"/>
      <c r="I1" s="82" t="s">
        <v>60</v>
      </c>
      <c r="WZI1" s="44" t="s">
        <v>0</v>
      </c>
    </row>
    <row r="2" spans="1:10 16233:16233" s="4" customFormat="1" ht="33" customHeight="1" x14ac:dyDescent="0.25">
      <c r="A2" s="276"/>
      <c r="B2" s="276"/>
      <c r="C2" s="275"/>
      <c r="D2" s="275"/>
      <c r="E2" s="275"/>
      <c r="F2" s="275"/>
      <c r="G2" s="275"/>
      <c r="H2" s="275"/>
      <c r="I2" s="287" t="s">
        <v>4</v>
      </c>
      <c r="J2" s="44"/>
    </row>
    <row r="3" spans="1:10 16233:16233" s="44" customFormat="1" ht="38.25" customHeight="1" x14ac:dyDescent="0.25">
      <c r="A3" s="276"/>
      <c r="B3" s="276"/>
      <c r="C3" s="275"/>
      <c r="D3" s="275"/>
      <c r="E3" s="275"/>
      <c r="F3" s="275"/>
      <c r="G3" s="275"/>
      <c r="H3" s="275"/>
      <c r="I3" s="288"/>
      <c r="WZI3" s="44" t="s">
        <v>1</v>
      </c>
    </row>
    <row r="4" spans="1:10 16233:16233" s="44" customFormat="1" ht="38.25" customHeight="1" x14ac:dyDescent="0.25">
      <c r="A4" s="290" t="s">
        <v>63</v>
      </c>
      <c r="B4" s="290"/>
      <c r="C4" s="290"/>
      <c r="D4" s="290"/>
      <c r="E4" s="290"/>
      <c r="F4" s="290"/>
      <c r="G4" s="290"/>
      <c r="H4" s="83" t="s">
        <v>62</v>
      </c>
      <c r="I4" s="83">
        <v>2</v>
      </c>
    </row>
    <row r="5" spans="1:10 16233:16233" s="44" customFormat="1" ht="59.25" customHeight="1" x14ac:dyDescent="0.25">
      <c r="A5" s="289" t="s">
        <v>270</v>
      </c>
      <c r="B5" s="289"/>
      <c r="C5" s="289"/>
      <c r="D5" s="289"/>
      <c r="E5" s="289"/>
      <c r="F5" s="289"/>
      <c r="G5" s="289"/>
      <c r="H5" s="289"/>
      <c r="I5" s="289"/>
    </row>
    <row r="6" spans="1:10 16233:16233" s="5" customFormat="1" ht="9.75" customHeight="1" x14ac:dyDescent="0.25">
      <c r="A6" s="16"/>
      <c r="B6" s="17"/>
      <c r="C6" s="17"/>
      <c r="D6" s="59"/>
      <c r="E6" s="17"/>
      <c r="F6" s="17"/>
      <c r="G6" s="386"/>
      <c r="H6" s="17"/>
      <c r="I6" s="17"/>
    </row>
    <row r="7" spans="1:10 16233:16233" s="6" customFormat="1" ht="20.25" customHeight="1" x14ac:dyDescent="0.25">
      <c r="A7" s="297" t="s">
        <v>8</v>
      </c>
      <c r="B7" s="297" t="s">
        <v>10</v>
      </c>
      <c r="C7" s="297" t="s">
        <v>11</v>
      </c>
      <c r="D7" s="297" t="s">
        <v>12</v>
      </c>
      <c r="E7" s="297" t="s">
        <v>13</v>
      </c>
      <c r="F7" s="297"/>
      <c r="G7" s="321" t="s">
        <v>14</v>
      </c>
      <c r="H7" s="297" t="s">
        <v>61</v>
      </c>
      <c r="I7" s="297" t="s">
        <v>15</v>
      </c>
    </row>
    <row r="8" spans="1:10 16233:16233" s="6" customFormat="1" ht="20.25" customHeight="1" x14ac:dyDescent="0.25">
      <c r="A8" s="297"/>
      <c r="B8" s="297"/>
      <c r="C8" s="297"/>
      <c r="D8" s="297"/>
      <c r="E8" s="98" t="s">
        <v>106</v>
      </c>
      <c r="F8" s="98" t="s">
        <v>107</v>
      </c>
      <c r="G8" s="322"/>
      <c r="H8" s="297"/>
      <c r="I8" s="297"/>
    </row>
    <row r="9" spans="1:10 16233:16233" s="6" customFormat="1" ht="85.5" customHeight="1" x14ac:dyDescent="0.25">
      <c r="A9" s="269" t="s">
        <v>562</v>
      </c>
      <c r="B9" s="273" t="s">
        <v>563</v>
      </c>
      <c r="C9" s="191" t="s">
        <v>564</v>
      </c>
      <c r="D9" s="191" t="s">
        <v>102</v>
      </c>
      <c r="E9" s="170">
        <v>43101</v>
      </c>
      <c r="F9" s="170">
        <v>43415</v>
      </c>
      <c r="G9" s="390"/>
      <c r="H9" s="191"/>
      <c r="I9" s="303"/>
    </row>
    <row r="10" spans="1:10 16233:16233" s="6" customFormat="1" ht="28.5" customHeight="1" x14ac:dyDescent="0.25">
      <c r="A10" s="271"/>
      <c r="B10" s="273"/>
      <c r="C10" s="191" t="s">
        <v>565</v>
      </c>
      <c r="D10" s="191" t="s">
        <v>102</v>
      </c>
      <c r="E10" s="170">
        <v>43101</v>
      </c>
      <c r="F10" s="170">
        <v>43415</v>
      </c>
      <c r="G10" s="390"/>
      <c r="H10" s="191"/>
      <c r="I10" s="303"/>
    </row>
    <row r="11" spans="1:10 16233:16233" s="6" customFormat="1" ht="71.25" x14ac:dyDescent="0.25">
      <c r="A11" s="259" t="s">
        <v>566</v>
      </c>
      <c r="B11" s="249" t="s">
        <v>230</v>
      </c>
      <c r="C11" s="249" t="s">
        <v>567</v>
      </c>
      <c r="D11" s="249" t="s">
        <v>146</v>
      </c>
      <c r="E11" s="254">
        <v>43497</v>
      </c>
      <c r="F11" s="254">
        <v>43830</v>
      </c>
      <c r="G11" s="390" t="s">
        <v>74</v>
      </c>
      <c r="H11" s="249" t="s">
        <v>147</v>
      </c>
      <c r="I11" s="42">
        <f>1803965500+127650028+143189604</f>
        <v>2074805132</v>
      </c>
    </row>
    <row r="12" spans="1:10 16233:16233" s="6" customFormat="1" ht="129.75" customHeight="1" x14ac:dyDescent="0.25">
      <c r="A12" s="259" t="s">
        <v>566</v>
      </c>
      <c r="B12" s="249" t="s">
        <v>568</v>
      </c>
      <c r="C12" s="249" t="s">
        <v>976</v>
      </c>
      <c r="D12" s="249" t="s">
        <v>146</v>
      </c>
      <c r="E12" s="254">
        <v>43101</v>
      </c>
      <c r="F12" s="254">
        <v>43465</v>
      </c>
      <c r="G12" s="390" t="s">
        <v>74</v>
      </c>
      <c r="H12" s="249" t="s">
        <v>147</v>
      </c>
      <c r="I12" s="42">
        <v>0</v>
      </c>
    </row>
    <row r="13" spans="1:10 16233:16233" s="6" customFormat="1" ht="117" customHeight="1" x14ac:dyDescent="0.25">
      <c r="A13" s="259" t="s">
        <v>566</v>
      </c>
      <c r="B13" s="249" t="s">
        <v>569</v>
      </c>
      <c r="C13" s="249" t="s">
        <v>570</v>
      </c>
      <c r="D13" s="249" t="s">
        <v>146</v>
      </c>
      <c r="E13" s="254">
        <v>43497</v>
      </c>
      <c r="F13" s="254">
        <v>43830</v>
      </c>
      <c r="G13" s="390" t="s">
        <v>74</v>
      </c>
      <c r="H13" s="249" t="s">
        <v>147</v>
      </c>
      <c r="I13" s="42">
        <v>0</v>
      </c>
    </row>
    <row r="14" spans="1:10 16233:16233" s="6" customFormat="1" ht="149.25" customHeight="1" x14ac:dyDescent="0.25">
      <c r="A14" s="259" t="s">
        <v>566</v>
      </c>
      <c r="B14" s="249" t="s">
        <v>571</v>
      </c>
      <c r="C14" s="249" t="s">
        <v>977</v>
      </c>
      <c r="D14" s="249" t="s">
        <v>146</v>
      </c>
      <c r="E14" s="254">
        <v>43497</v>
      </c>
      <c r="F14" s="254">
        <v>43830</v>
      </c>
      <c r="G14" s="390" t="s">
        <v>74</v>
      </c>
      <c r="H14" s="249" t="s">
        <v>147</v>
      </c>
      <c r="I14" s="42">
        <v>0</v>
      </c>
    </row>
    <row r="15" spans="1:10 16233:16233" s="6" customFormat="1" ht="104.25" customHeight="1" x14ac:dyDescent="0.25">
      <c r="A15" s="259" t="s">
        <v>566</v>
      </c>
      <c r="B15" s="249" t="s">
        <v>572</v>
      </c>
      <c r="C15" s="249" t="s">
        <v>412</v>
      </c>
      <c r="D15" s="249" t="s">
        <v>146</v>
      </c>
      <c r="E15" s="254">
        <v>43799</v>
      </c>
      <c r="F15" s="254">
        <v>43830</v>
      </c>
      <c r="G15" s="390" t="s">
        <v>74</v>
      </c>
      <c r="H15" s="249" t="s">
        <v>147</v>
      </c>
      <c r="I15" s="42">
        <v>0</v>
      </c>
    </row>
    <row r="16" spans="1:10 16233:16233" s="6" customFormat="1" ht="104.25" customHeight="1" x14ac:dyDescent="0.25">
      <c r="A16" s="259" t="s">
        <v>566</v>
      </c>
      <c r="B16" s="249" t="s">
        <v>413</v>
      </c>
      <c r="C16" s="249" t="s">
        <v>978</v>
      </c>
      <c r="D16" s="249" t="s">
        <v>146</v>
      </c>
      <c r="E16" s="254">
        <v>43497</v>
      </c>
      <c r="F16" s="254">
        <v>43830</v>
      </c>
      <c r="G16" s="390" t="s">
        <v>74</v>
      </c>
      <c r="H16" s="249" t="s">
        <v>147</v>
      </c>
      <c r="I16" s="42">
        <v>0</v>
      </c>
    </row>
    <row r="17" spans="1:9" s="18" customFormat="1" ht="71.25" x14ac:dyDescent="0.25">
      <c r="A17" s="166" t="s">
        <v>566</v>
      </c>
      <c r="B17" s="95" t="s">
        <v>902</v>
      </c>
      <c r="C17" s="191" t="s">
        <v>409</v>
      </c>
      <c r="D17" s="139" t="s">
        <v>56</v>
      </c>
      <c r="E17" s="121">
        <v>43497</v>
      </c>
      <c r="F17" s="121">
        <v>43770</v>
      </c>
      <c r="G17" s="390" t="s">
        <v>74</v>
      </c>
      <c r="H17" s="159" t="s">
        <v>375</v>
      </c>
      <c r="I17" s="42"/>
    </row>
    <row r="18" spans="1:9" s="6" customFormat="1" ht="66" customHeight="1" x14ac:dyDescent="0.25">
      <c r="A18" s="281" t="s">
        <v>566</v>
      </c>
      <c r="B18" s="273" t="s">
        <v>130</v>
      </c>
      <c r="C18" s="104" t="s">
        <v>573</v>
      </c>
      <c r="D18" s="191" t="s">
        <v>131</v>
      </c>
      <c r="E18" s="131"/>
      <c r="F18" s="131"/>
      <c r="G18" s="395"/>
      <c r="H18" s="131"/>
      <c r="I18" s="215"/>
    </row>
    <row r="19" spans="1:9" s="6" customFormat="1" ht="63.75" customHeight="1" x14ac:dyDescent="0.25">
      <c r="A19" s="281"/>
      <c r="B19" s="273"/>
      <c r="C19" s="191" t="s">
        <v>574</v>
      </c>
      <c r="D19" s="191" t="s">
        <v>131</v>
      </c>
      <c r="E19" s="170">
        <v>43525</v>
      </c>
      <c r="F19" s="170">
        <v>43770</v>
      </c>
      <c r="G19" s="396" t="s">
        <v>74</v>
      </c>
      <c r="H19" s="95" t="s">
        <v>132</v>
      </c>
      <c r="I19" s="42"/>
    </row>
    <row r="20" spans="1:9" s="6" customFormat="1" ht="42.75" customHeight="1" x14ac:dyDescent="0.25">
      <c r="A20" s="269" t="s">
        <v>566</v>
      </c>
      <c r="B20" s="273" t="s">
        <v>575</v>
      </c>
      <c r="C20" s="191" t="s">
        <v>316</v>
      </c>
      <c r="D20" s="191" t="s">
        <v>92</v>
      </c>
      <c r="E20" s="171">
        <v>43511</v>
      </c>
      <c r="F20" s="171">
        <v>43615</v>
      </c>
      <c r="G20" s="396" t="s">
        <v>74</v>
      </c>
      <c r="H20" s="95" t="s">
        <v>109</v>
      </c>
      <c r="I20" s="115"/>
    </row>
    <row r="21" spans="1:9" s="6" customFormat="1" ht="71.25" customHeight="1" x14ac:dyDescent="0.25">
      <c r="A21" s="270"/>
      <c r="B21" s="273"/>
      <c r="C21" s="191" t="s">
        <v>576</v>
      </c>
      <c r="D21" s="191" t="s">
        <v>92</v>
      </c>
      <c r="E21" s="171">
        <v>43617</v>
      </c>
      <c r="F21" s="171">
        <v>43676</v>
      </c>
      <c r="G21" s="396" t="s">
        <v>74</v>
      </c>
      <c r="H21" s="95" t="s">
        <v>109</v>
      </c>
      <c r="I21" s="115"/>
    </row>
    <row r="22" spans="1:9" s="6" customFormat="1" ht="28.5" customHeight="1" x14ac:dyDescent="0.25">
      <c r="A22" s="270"/>
      <c r="B22" s="273"/>
      <c r="C22" s="191" t="s">
        <v>317</v>
      </c>
      <c r="D22" s="191" t="s">
        <v>92</v>
      </c>
      <c r="E22" s="171">
        <v>43678</v>
      </c>
      <c r="F22" s="171">
        <v>43769</v>
      </c>
      <c r="G22" s="396" t="s">
        <v>74</v>
      </c>
      <c r="H22" s="95" t="s">
        <v>109</v>
      </c>
      <c r="I22" s="115"/>
    </row>
    <row r="23" spans="1:9" s="6" customFormat="1" ht="57" customHeight="1" x14ac:dyDescent="0.25">
      <c r="A23" s="270"/>
      <c r="B23" s="273"/>
      <c r="C23" s="191" t="s">
        <v>318</v>
      </c>
      <c r="D23" s="191" t="s">
        <v>92</v>
      </c>
      <c r="E23" s="171">
        <v>43480</v>
      </c>
      <c r="F23" s="171">
        <v>43554</v>
      </c>
      <c r="G23" s="396" t="s">
        <v>74</v>
      </c>
      <c r="H23" s="95" t="s">
        <v>109</v>
      </c>
      <c r="I23" s="115"/>
    </row>
    <row r="24" spans="1:9" s="6" customFormat="1" ht="28.5" customHeight="1" x14ac:dyDescent="0.25">
      <c r="A24" s="271"/>
      <c r="B24" s="273"/>
      <c r="C24" s="191" t="s">
        <v>319</v>
      </c>
      <c r="D24" s="191" t="s">
        <v>92</v>
      </c>
      <c r="E24" s="171">
        <v>43466</v>
      </c>
      <c r="F24" s="171">
        <v>43830</v>
      </c>
      <c r="G24" s="396" t="s">
        <v>74</v>
      </c>
      <c r="H24" s="95" t="s">
        <v>109</v>
      </c>
      <c r="I24" s="115"/>
    </row>
    <row r="25" spans="1:9" s="6" customFormat="1" ht="71.25" customHeight="1" x14ac:dyDescent="0.25">
      <c r="A25" s="304" t="s">
        <v>577</v>
      </c>
      <c r="B25" s="273" t="s">
        <v>578</v>
      </c>
      <c r="C25" s="191" t="s">
        <v>579</v>
      </c>
      <c r="D25" s="301" t="s">
        <v>78</v>
      </c>
      <c r="E25" s="171">
        <v>43466</v>
      </c>
      <c r="F25" s="171">
        <v>43830</v>
      </c>
      <c r="G25" s="390" t="s">
        <v>74</v>
      </c>
      <c r="H25" s="264" t="s">
        <v>186</v>
      </c>
      <c r="I25" s="303">
        <v>53631622</v>
      </c>
    </row>
    <row r="26" spans="1:9" s="6" customFormat="1" ht="57" customHeight="1" x14ac:dyDescent="0.25">
      <c r="A26" s="305"/>
      <c r="B26" s="273"/>
      <c r="C26" s="191" t="s">
        <v>580</v>
      </c>
      <c r="D26" s="301"/>
      <c r="E26" s="171"/>
      <c r="F26" s="171"/>
      <c r="G26" s="390"/>
      <c r="H26" s="264"/>
      <c r="I26" s="303"/>
    </row>
    <row r="27" spans="1:9" s="6" customFormat="1" ht="71.25" customHeight="1" x14ac:dyDescent="0.25">
      <c r="A27" s="305"/>
      <c r="B27" s="273"/>
      <c r="C27" s="191" t="s">
        <v>581</v>
      </c>
      <c r="D27" s="301"/>
      <c r="E27" s="171">
        <v>43770</v>
      </c>
      <c r="F27" s="171">
        <v>43798</v>
      </c>
      <c r="G27" s="390" t="s">
        <v>74</v>
      </c>
      <c r="H27" s="264"/>
      <c r="I27" s="303"/>
    </row>
    <row r="28" spans="1:9" s="6" customFormat="1" ht="74.25" customHeight="1" x14ac:dyDescent="0.25">
      <c r="A28" s="306"/>
      <c r="B28" s="273"/>
      <c r="C28" s="191" t="s">
        <v>582</v>
      </c>
      <c r="D28" s="301"/>
      <c r="E28" s="171">
        <v>43500</v>
      </c>
      <c r="F28" s="171">
        <v>43556</v>
      </c>
      <c r="G28" s="390" t="s">
        <v>74</v>
      </c>
      <c r="H28" s="264"/>
      <c r="I28" s="216">
        <f>8989000*10</f>
        <v>89890000</v>
      </c>
    </row>
    <row r="29" spans="1:9" s="6" customFormat="1" ht="42.75" x14ac:dyDescent="0.25">
      <c r="A29" s="298" t="s">
        <v>583</v>
      </c>
      <c r="B29" s="294" t="s">
        <v>584</v>
      </c>
      <c r="C29" s="191" t="s">
        <v>585</v>
      </c>
      <c r="D29" s="301" t="s">
        <v>78</v>
      </c>
      <c r="E29" s="171">
        <v>43466</v>
      </c>
      <c r="F29" s="171">
        <v>43830</v>
      </c>
      <c r="G29" s="390" t="s">
        <v>74</v>
      </c>
      <c r="H29" s="191" t="s">
        <v>186</v>
      </c>
      <c r="I29" s="302">
        <v>484600493.30000001</v>
      </c>
    </row>
    <row r="30" spans="1:9" s="6" customFormat="1" ht="42.75" x14ac:dyDescent="0.25">
      <c r="A30" s="299"/>
      <c r="B30" s="294"/>
      <c r="C30" s="191" t="s">
        <v>586</v>
      </c>
      <c r="D30" s="301"/>
      <c r="E30" s="171"/>
      <c r="F30" s="171"/>
      <c r="G30" s="390"/>
      <c r="H30" s="191"/>
      <c r="I30" s="302"/>
    </row>
    <row r="31" spans="1:9" s="6" customFormat="1" ht="28.5" x14ac:dyDescent="0.25">
      <c r="A31" s="299"/>
      <c r="B31" s="294"/>
      <c r="C31" s="191" t="s">
        <v>587</v>
      </c>
      <c r="D31" s="301"/>
      <c r="E31" s="171">
        <v>43466</v>
      </c>
      <c r="F31" s="171">
        <v>43830</v>
      </c>
      <c r="G31" s="390" t="s">
        <v>74</v>
      </c>
      <c r="H31" s="191" t="s">
        <v>186</v>
      </c>
      <c r="I31" s="302"/>
    </row>
    <row r="32" spans="1:9" s="6" customFormat="1" ht="28.5" x14ac:dyDescent="0.25">
      <c r="A32" s="299"/>
      <c r="B32" s="294"/>
      <c r="C32" s="191" t="s">
        <v>588</v>
      </c>
      <c r="D32" s="301"/>
      <c r="E32" s="171">
        <v>43466</v>
      </c>
      <c r="F32" s="171">
        <v>43830</v>
      </c>
      <c r="G32" s="390" t="s">
        <v>74</v>
      </c>
      <c r="H32" s="191" t="s">
        <v>186</v>
      </c>
      <c r="I32" s="302"/>
    </row>
    <row r="33" spans="1:9" s="6" customFormat="1" ht="85.5" x14ac:dyDescent="0.25">
      <c r="A33" s="299"/>
      <c r="B33" s="294"/>
      <c r="C33" s="191" t="s">
        <v>589</v>
      </c>
      <c r="D33" s="301"/>
      <c r="E33" s="171">
        <v>43682</v>
      </c>
      <c r="F33" s="171">
        <v>43799</v>
      </c>
      <c r="G33" s="390" t="s">
        <v>74</v>
      </c>
      <c r="H33" s="191" t="s">
        <v>186</v>
      </c>
      <c r="I33" s="302"/>
    </row>
    <row r="34" spans="1:9" s="6" customFormat="1" ht="28.5" x14ac:dyDescent="0.25">
      <c r="A34" s="300"/>
      <c r="B34" s="294"/>
      <c r="C34" s="191" t="s">
        <v>590</v>
      </c>
      <c r="D34" s="301"/>
      <c r="E34" s="171">
        <v>43557</v>
      </c>
      <c r="F34" s="171">
        <v>43623</v>
      </c>
      <c r="G34" s="390" t="s">
        <v>74</v>
      </c>
      <c r="H34" s="191" t="s">
        <v>186</v>
      </c>
      <c r="I34" s="302"/>
    </row>
    <row r="35" spans="1:9" s="6" customFormat="1" ht="92.25" customHeight="1" x14ac:dyDescent="0.25">
      <c r="A35" s="269" t="s">
        <v>591</v>
      </c>
      <c r="B35" s="264" t="s">
        <v>592</v>
      </c>
      <c r="C35" s="236" t="s">
        <v>593</v>
      </c>
      <c r="D35" s="240" t="s">
        <v>82</v>
      </c>
      <c r="E35" s="238">
        <v>43466</v>
      </c>
      <c r="F35" s="238">
        <v>43800</v>
      </c>
      <c r="G35" s="396" t="s">
        <v>74</v>
      </c>
      <c r="H35" s="263" t="s">
        <v>271</v>
      </c>
      <c r="I35" s="384">
        <f>420000000+1034869708-7316144</f>
        <v>1447553564</v>
      </c>
    </row>
    <row r="36" spans="1:9" s="6" customFormat="1" ht="75" customHeight="1" x14ac:dyDescent="0.25">
      <c r="A36" s="271"/>
      <c r="B36" s="264"/>
      <c r="C36" s="236" t="s">
        <v>975</v>
      </c>
      <c r="D36" s="240" t="s">
        <v>82</v>
      </c>
      <c r="E36" s="238">
        <v>43466</v>
      </c>
      <c r="F36" s="238">
        <v>43800</v>
      </c>
      <c r="G36" s="396" t="s">
        <v>74</v>
      </c>
      <c r="H36" s="263" t="s">
        <v>271</v>
      </c>
      <c r="I36" s="385"/>
    </row>
    <row r="37" spans="1:9" s="6" customFormat="1" ht="42.75" x14ac:dyDescent="0.25">
      <c r="A37" s="269" t="s">
        <v>577</v>
      </c>
      <c r="B37" s="191" t="s">
        <v>282</v>
      </c>
      <c r="C37" s="180" t="s">
        <v>594</v>
      </c>
      <c r="D37" s="191" t="s">
        <v>58</v>
      </c>
      <c r="E37" s="170">
        <v>43556</v>
      </c>
      <c r="F37" s="170">
        <v>43800</v>
      </c>
      <c r="G37" s="390" t="s">
        <v>74</v>
      </c>
      <c r="H37" s="191" t="s">
        <v>281</v>
      </c>
      <c r="I37" s="118"/>
    </row>
    <row r="38" spans="1:9" s="6" customFormat="1" ht="57" x14ac:dyDescent="0.25">
      <c r="A38" s="271"/>
      <c r="B38" s="191" t="s">
        <v>283</v>
      </c>
      <c r="C38" s="180" t="s">
        <v>284</v>
      </c>
      <c r="D38" s="191" t="s">
        <v>58</v>
      </c>
      <c r="E38" s="170">
        <v>43466</v>
      </c>
      <c r="F38" s="170">
        <v>43800</v>
      </c>
      <c r="G38" s="390" t="s">
        <v>74</v>
      </c>
      <c r="H38" s="191" t="s">
        <v>281</v>
      </c>
      <c r="I38" s="118"/>
    </row>
    <row r="39" spans="1:9" s="24" customFormat="1" ht="85.5" x14ac:dyDescent="0.25">
      <c r="A39" s="269" t="s">
        <v>550</v>
      </c>
      <c r="B39" s="166" t="s">
        <v>468</v>
      </c>
      <c r="C39" s="166" t="s">
        <v>469</v>
      </c>
      <c r="D39" s="166" t="s">
        <v>102</v>
      </c>
      <c r="E39" s="28">
        <v>43466</v>
      </c>
      <c r="F39" s="28">
        <v>43586</v>
      </c>
      <c r="G39" s="387" t="s">
        <v>74</v>
      </c>
      <c r="H39" s="166"/>
      <c r="I39" s="25"/>
    </row>
    <row r="40" spans="1:9" s="24" customFormat="1" ht="81.75" customHeight="1" x14ac:dyDescent="0.25">
      <c r="A40" s="270"/>
      <c r="B40" s="281" t="s">
        <v>470</v>
      </c>
      <c r="C40" s="166" t="s">
        <v>268</v>
      </c>
      <c r="D40" s="166" t="s">
        <v>102</v>
      </c>
      <c r="E40" s="28">
        <v>43497</v>
      </c>
      <c r="F40" s="28">
        <v>43586</v>
      </c>
      <c r="G40" s="387" t="s">
        <v>75</v>
      </c>
      <c r="H40" s="269" t="s">
        <v>93</v>
      </c>
      <c r="I40" s="307"/>
    </row>
    <row r="41" spans="1:9" s="24" customFormat="1" ht="67.5" customHeight="1" x14ac:dyDescent="0.25">
      <c r="A41" s="270"/>
      <c r="B41" s="281"/>
      <c r="C41" s="166" t="s">
        <v>471</v>
      </c>
      <c r="D41" s="166" t="s">
        <v>102</v>
      </c>
      <c r="E41" s="28">
        <v>43497</v>
      </c>
      <c r="F41" s="28">
        <v>43556</v>
      </c>
      <c r="G41" s="387" t="s">
        <v>75</v>
      </c>
      <c r="H41" s="270"/>
      <c r="I41" s="307"/>
    </row>
    <row r="42" spans="1:9" s="24" customFormat="1" ht="67.5" customHeight="1" x14ac:dyDescent="0.25">
      <c r="A42" s="271"/>
      <c r="B42" s="281"/>
      <c r="C42" s="166" t="s">
        <v>269</v>
      </c>
      <c r="D42" s="166" t="s">
        <v>102</v>
      </c>
      <c r="E42" s="28">
        <v>43497</v>
      </c>
      <c r="F42" s="28">
        <v>43617</v>
      </c>
      <c r="G42" s="387" t="s">
        <v>75</v>
      </c>
      <c r="H42" s="271"/>
      <c r="I42" s="307"/>
    </row>
    <row r="43" spans="1:9" s="6" customFormat="1" ht="42.75" customHeight="1" x14ac:dyDescent="0.25">
      <c r="A43" s="269" t="s">
        <v>274</v>
      </c>
      <c r="B43" s="191" t="s">
        <v>632</v>
      </c>
      <c r="C43" s="191" t="s">
        <v>633</v>
      </c>
      <c r="D43" s="191" t="s">
        <v>595</v>
      </c>
      <c r="E43" s="170"/>
      <c r="F43" s="170"/>
      <c r="G43" s="396"/>
      <c r="H43" s="217"/>
      <c r="I43" s="218">
        <v>600000000</v>
      </c>
    </row>
    <row r="44" spans="1:9" s="6" customFormat="1" ht="42.75" customHeight="1" x14ac:dyDescent="0.25">
      <c r="A44" s="270"/>
      <c r="B44" s="191" t="s">
        <v>634</v>
      </c>
      <c r="C44" s="191" t="s">
        <v>921</v>
      </c>
      <c r="D44" s="191" t="s">
        <v>595</v>
      </c>
      <c r="E44" s="170"/>
      <c r="F44" s="170"/>
      <c r="G44" s="396"/>
      <c r="H44" s="217"/>
      <c r="I44" s="218">
        <v>500000000</v>
      </c>
    </row>
    <row r="45" spans="1:9" s="6" customFormat="1" ht="42.75" customHeight="1" x14ac:dyDescent="0.25">
      <c r="A45" s="270"/>
      <c r="B45" s="191" t="s">
        <v>635</v>
      </c>
      <c r="C45" s="191" t="s">
        <v>922</v>
      </c>
      <c r="D45" s="191" t="s">
        <v>595</v>
      </c>
      <c r="E45" s="170"/>
      <c r="F45" s="170"/>
      <c r="G45" s="396"/>
      <c r="H45" s="217"/>
      <c r="I45" s="218">
        <v>600000000</v>
      </c>
    </row>
    <row r="46" spans="1:9" s="6" customFormat="1" ht="42.75" customHeight="1" x14ac:dyDescent="0.25">
      <c r="A46" s="271"/>
      <c r="B46" s="191" t="s">
        <v>630</v>
      </c>
      <c r="C46" s="191" t="s">
        <v>596</v>
      </c>
      <c r="D46" s="191" t="s">
        <v>595</v>
      </c>
      <c r="E46" s="170"/>
      <c r="F46" s="170"/>
      <c r="G46" s="396"/>
      <c r="H46" s="217"/>
      <c r="I46" s="218">
        <v>336000000</v>
      </c>
    </row>
    <row r="47" spans="1:9" s="6" customFormat="1" ht="42.75" customHeight="1" x14ac:dyDescent="0.25">
      <c r="A47" s="269" t="s">
        <v>72</v>
      </c>
      <c r="B47" s="273" t="s">
        <v>631</v>
      </c>
      <c r="C47" s="191" t="s">
        <v>923</v>
      </c>
      <c r="D47" s="191" t="s">
        <v>595</v>
      </c>
      <c r="E47" s="170"/>
      <c r="F47" s="170"/>
      <c r="G47" s="396"/>
      <c r="H47" s="217"/>
      <c r="I47" s="218">
        <v>80000000</v>
      </c>
    </row>
    <row r="48" spans="1:9" s="6" customFormat="1" ht="114" customHeight="1" x14ac:dyDescent="0.25">
      <c r="A48" s="271"/>
      <c r="B48" s="273"/>
      <c r="C48" s="191" t="s">
        <v>924</v>
      </c>
      <c r="D48" s="191" t="s">
        <v>595</v>
      </c>
      <c r="E48" s="170"/>
      <c r="F48" s="170"/>
      <c r="G48" s="396"/>
      <c r="H48" s="217"/>
      <c r="I48" s="218">
        <v>89500000</v>
      </c>
    </row>
    <row r="49" spans="1:9" s="6" customFormat="1" ht="57" customHeight="1" x14ac:dyDescent="0.25">
      <c r="A49" s="227" t="s">
        <v>72</v>
      </c>
      <c r="B49" s="159" t="s">
        <v>636</v>
      </c>
      <c r="C49" s="191" t="s">
        <v>637</v>
      </c>
      <c r="D49" s="191" t="s">
        <v>595</v>
      </c>
      <c r="E49" s="170"/>
      <c r="F49" s="170"/>
      <c r="G49" s="396"/>
      <c r="H49" s="217"/>
      <c r="I49" s="218">
        <v>120000000</v>
      </c>
    </row>
    <row r="50" spans="1:9" s="6" customFormat="1" ht="42.75" customHeight="1" x14ac:dyDescent="0.25">
      <c r="A50" s="227" t="s">
        <v>72</v>
      </c>
      <c r="B50" s="159" t="s">
        <v>763</v>
      </c>
      <c r="C50" s="191" t="s">
        <v>901</v>
      </c>
      <c r="D50" s="191" t="s">
        <v>278</v>
      </c>
      <c r="E50" s="170"/>
      <c r="F50" s="170"/>
      <c r="G50" s="396"/>
      <c r="H50" s="217"/>
      <c r="I50" s="218"/>
    </row>
    <row r="51" spans="1:9" s="6" customFormat="1" ht="71.25" customHeight="1" x14ac:dyDescent="0.25">
      <c r="A51" s="228" t="s">
        <v>280</v>
      </c>
      <c r="B51" s="159" t="s">
        <v>597</v>
      </c>
      <c r="C51" s="191" t="s">
        <v>643</v>
      </c>
      <c r="D51" s="191" t="s">
        <v>595</v>
      </c>
      <c r="E51" s="170"/>
      <c r="F51" s="170"/>
      <c r="G51" s="396"/>
      <c r="H51" s="217"/>
      <c r="I51" s="218">
        <v>200000000</v>
      </c>
    </row>
    <row r="52" spans="1:9" s="6" customFormat="1" ht="71.25" customHeight="1" x14ac:dyDescent="0.25">
      <c r="A52" s="228" t="s">
        <v>280</v>
      </c>
      <c r="B52" s="159" t="s">
        <v>598</v>
      </c>
      <c r="C52" s="191" t="s">
        <v>599</v>
      </c>
      <c r="D52" s="191" t="s">
        <v>595</v>
      </c>
      <c r="E52" s="170"/>
      <c r="F52" s="170"/>
      <c r="G52" s="396"/>
      <c r="H52" s="217"/>
      <c r="I52" s="218"/>
    </row>
    <row r="53" spans="1:9" s="6" customFormat="1" ht="57" customHeight="1" x14ac:dyDescent="0.25">
      <c r="A53" s="228" t="s">
        <v>280</v>
      </c>
      <c r="B53" s="159" t="s">
        <v>600</v>
      </c>
      <c r="C53" s="191" t="s">
        <v>638</v>
      </c>
      <c r="D53" s="191" t="s">
        <v>595</v>
      </c>
      <c r="E53" s="170"/>
      <c r="F53" s="170"/>
      <c r="G53" s="396"/>
      <c r="H53" s="217"/>
      <c r="I53" s="218">
        <v>350000000</v>
      </c>
    </row>
    <row r="54" spans="1:9" s="6" customFormat="1" ht="71.25" x14ac:dyDescent="0.25">
      <c r="A54" s="228" t="s">
        <v>280</v>
      </c>
      <c r="B54" s="159" t="s">
        <v>639</v>
      </c>
      <c r="C54" s="191" t="s">
        <v>925</v>
      </c>
      <c r="D54" s="191" t="s">
        <v>595</v>
      </c>
      <c r="E54" s="170"/>
      <c r="F54" s="170"/>
      <c r="G54" s="396"/>
      <c r="H54" s="217"/>
      <c r="I54" s="218">
        <v>100000000</v>
      </c>
    </row>
    <row r="55" spans="1:9" s="6" customFormat="1" ht="42.75" x14ac:dyDescent="0.25">
      <c r="A55" s="295" t="s">
        <v>280</v>
      </c>
      <c r="B55" s="294" t="s">
        <v>640</v>
      </c>
      <c r="C55" s="191" t="s">
        <v>641</v>
      </c>
      <c r="D55" s="191" t="s">
        <v>595</v>
      </c>
      <c r="E55" s="170"/>
      <c r="F55" s="170"/>
      <c r="G55" s="396"/>
      <c r="H55" s="217"/>
      <c r="I55" s="218">
        <v>200000000</v>
      </c>
    </row>
    <row r="56" spans="1:9" s="6" customFormat="1" ht="42.75" x14ac:dyDescent="0.25">
      <c r="A56" s="296"/>
      <c r="B56" s="294"/>
      <c r="C56" s="191" t="s">
        <v>642</v>
      </c>
      <c r="D56" s="191" t="s">
        <v>595</v>
      </c>
      <c r="E56" s="170"/>
      <c r="F56" s="170"/>
      <c r="G56" s="396"/>
      <c r="H56" s="217"/>
      <c r="I56" s="218">
        <v>150000000</v>
      </c>
    </row>
    <row r="57" spans="1:9" s="6" customFormat="1" ht="28.5" customHeight="1" x14ac:dyDescent="0.25">
      <c r="A57" s="295" t="s">
        <v>280</v>
      </c>
      <c r="B57" s="273" t="s">
        <v>601</v>
      </c>
      <c r="C57" s="180" t="s">
        <v>602</v>
      </c>
      <c r="D57" s="191" t="s">
        <v>58</v>
      </c>
      <c r="E57" s="170">
        <v>43497</v>
      </c>
      <c r="F57" s="170"/>
      <c r="G57" s="390" t="s">
        <v>74</v>
      </c>
      <c r="H57" s="273" t="s">
        <v>281</v>
      </c>
      <c r="I57" s="118"/>
    </row>
    <row r="58" spans="1:9" s="6" customFormat="1" ht="38.25" customHeight="1" x14ac:dyDescent="0.25">
      <c r="A58" s="296"/>
      <c r="B58" s="273"/>
      <c r="C58" s="180" t="s">
        <v>603</v>
      </c>
      <c r="D58" s="191" t="s">
        <v>58</v>
      </c>
      <c r="E58" s="170">
        <v>43497</v>
      </c>
      <c r="F58" s="170">
        <v>43800</v>
      </c>
      <c r="G58" s="390" t="s">
        <v>74</v>
      </c>
      <c r="H58" s="273"/>
      <c r="I58" s="118"/>
    </row>
    <row r="59" spans="1:9" s="6" customFormat="1" ht="28.5" customHeight="1" x14ac:dyDescent="0.25">
      <c r="A59" s="291" t="s">
        <v>280</v>
      </c>
      <c r="B59" s="273" t="s">
        <v>206</v>
      </c>
      <c r="C59" s="232" t="s">
        <v>621</v>
      </c>
      <c r="D59" s="232" t="s">
        <v>78</v>
      </c>
      <c r="E59" s="239">
        <v>43739</v>
      </c>
      <c r="F59" s="239">
        <v>43805</v>
      </c>
      <c r="G59" s="390" t="s">
        <v>74</v>
      </c>
      <c r="H59" s="236" t="s">
        <v>186</v>
      </c>
      <c r="I59" s="237">
        <v>0</v>
      </c>
    </row>
    <row r="60" spans="1:9" s="6" customFormat="1" ht="28.5" x14ac:dyDescent="0.25">
      <c r="A60" s="292"/>
      <c r="B60" s="273"/>
      <c r="C60" s="232" t="s">
        <v>622</v>
      </c>
      <c r="D60" s="232" t="s">
        <v>78</v>
      </c>
      <c r="E60" s="239"/>
      <c r="F60" s="239"/>
      <c r="G60" s="390"/>
      <c r="H60" s="236"/>
      <c r="I60" s="237"/>
    </row>
    <row r="61" spans="1:9" s="6" customFormat="1" ht="57" x14ac:dyDescent="0.25">
      <c r="A61" s="293"/>
      <c r="B61" s="273"/>
      <c r="C61" s="232" t="s">
        <v>623</v>
      </c>
      <c r="D61" s="232" t="s">
        <v>78</v>
      </c>
      <c r="E61" s="239"/>
      <c r="F61" s="239"/>
      <c r="G61" s="390"/>
      <c r="H61" s="236"/>
      <c r="I61" s="237"/>
    </row>
    <row r="62" spans="1:9" s="6" customFormat="1" ht="75" x14ac:dyDescent="0.25">
      <c r="A62" s="166" t="s">
        <v>272</v>
      </c>
      <c r="B62" s="236" t="s">
        <v>273</v>
      </c>
      <c r="C62" s="236" t="s">
        <v>604</v>
      </c>
      <c r="D62" s="236" t="s">
        <v>82</v>
      </c>
      <c r="E62" s="238">
        <v>43466</v>
      </c>
      <c r="F62" s="238">
        <v>43800</v>
      </c>
      <c r="G62" s="396" t="s">
        <v>74</v>
      </c>
      <c r="H62" s="263" t="s">
        <v>271</v>
      </c>
      <c r="I62" s="261">
        <v>661500000</v>
      </c>
    </row>
    <row r="63" spans="1:9" s="11" customFormat="1" x14ac:dyDescent="0.25">
      <c r="A63" s="8"/>
      <c r="B63" s="8"/>
      <c r="C63" s="8"/>
      <c r="D63" s="74"/>
      <c r="E63" s="24"/>
      <c r="F63" s="75"/>
      <c r="G63" s="397"/>
      <c r="H63" s="10"/>
      <c r="I63" s="10"/>
    </row>
    <row r="64" spans="1:9" s="11" customFormat="1" x14ac:dyDescent="0.25">
      <c r="A64" s="8"/>
      <c r="B64" s="8"/>
      <c r="C64" s="8"/>
      <c r="D64" s="74"/>
      <c r="E64" s="24"/>
      <c r="F64" s="76"/>
      <c r="G64" s="398"/>
      <c r="H64" s="12"/>
      <c r="I64" s="12"/>
    </row>
    <row r="66" spans="6:9" x14ac:dyDescent="0.25">
      <c r="F66" s="76"/>
      <c r="G66" s="398"/>
      <c r="H66" s="12"/>
      <c r="I66" s="12"/>
    </row>
  </sheetData>
  <autoFilter ref="A7:I62">
    <filterColumn colId="4" showButton="0"/>
  </autoFilter>
  <dataConsolidate link="1"/>
  <mergeCells count="47">
    <mergeCell ref="I35:I36"/>
    <mergeCell ref="A37:A38"/>
    <mergeCell ref="A43:A46"/>
    <mergeCell ref="B47:B48"/>
    <mergeCell ref="A47:A48"/>
    <mergeCell ref="A39:A42"/>
    <mergeCell ref="B40:B42"/>
    <mergeCell ref="H40:H42"/>
    <mergeCell ref="I40:I42"/>
    <mergeCell ref="A18:A19"/>
    <mergeCell ref="B18:B19"/>
    <mergeCell ref="A20:A24"/>
    <mergeCell ref="B20:B24"/>
    <mergeCell ref="A25:A28"/>
    <mergeCell ref="B25:B28"/>
    <mergeCell ref="D25:D28"/>
    <mergeCell ref="H25:H28"/>
    <mergeCell ref="I25:I27"/>
    <mergeCell ref="A9:A10"/>
    <mergeCell ref="B9:B10"/>
    <mergeCell ref="I9:I10"/>
    <mergeCell ref="A7:A8"/>
    <mergeCell ref="B7:B8"/>
    <mergeCell ref="C7:C8"/>
    <mergeCell ref="D7:D8"/>
    <mergeCell ref="E7:F7"/>
    <mergeCell ref="A55:A56"/>
    <mergeCell ref="B55:B56"/>
    <mergeCell ref="A1:B3"/>
    <mergeCell ref="C1:H3"/>
    <mergeCell ref="I2:I3"/>
    <mergeCell ref="A4:G4"/>
    <mergeCell ref="A5:I5"/>
    <mergeCell ref="G7:G8"/>
    <mergeCell ref="H7:H8"/>
    <mergeCell ref="I7:I8"/>
    <mergeCell ref="A29:A34"/>
    <mergeCell ref="B29:B34"/>
    <mergeCell ref="D29:D34"/>
    <mergeCell ref="I29:I34"/>
    <mergeCell ref="A35:A36"/>
    <mergeCell ref="B35:B36"/>
    <mergeCell ref="B59:B61"/>
    <mergeCell ref="A59:A61"/>
    <mergeCell ref="H57:H58"/>
    <mergeCell ref="B57:B58"/>
    <mergeCell ref="A57:A58"/>
  </mergeCells>
  <dataValidations count="1">
    <dataValidation type="list" allowBlank="1" showInputMessage="1" showErrorMessage="1" sqref="G9:G17 G19:G62">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WZH131"/>
  <sheetViews>
    <sheetView showGridLines="0" topLeftCell="C1" zoomScaleNormal="100" zoomScaleSheetLayoutView="75" zoomScalePageLayoutView="75" workbookViewId="0">
      <selection activeCell="G7" sqref="G7:G8"/>
    </sheetView>
  </sheetViews>
  <sheetFormatPr baseColWidth="10" defaultRowHeight="14.25" x14ac:dyDescent="0.25"/>
  <cols>
    <col min="1" max="1" width="39.7109375" style="45" customWidth="1"/>
    <col min="2" max="2" width="50.7109375" style="13" customWidth="1"/>
    <col min="3" max="3" width="47.85546875" style="13" customWidth="1"/>
    <col min="4" max="4" width="33.7109375" style="14" customWidth="1"/>
    <col min="5" max="5" width="16.7109375" style="14" customWidth="1"/>
    <col min="6" max="6" width="16.7109375" style="10" customWidth="1"/>
    <col min="7" max="7" width="23.28515625" style="397" customWidth="1"/>
    <col min="8" max="8" width="29.7109375" style="85" customWidth="1"/>
    <col min="9" max="9" width="31.140625" style="10" customWidth="1"/>
    <col min="10" max="16230" width="11.42578125" style="15"/>
    <col min="16231" max="16231" width="8.7109375" style="15" customWidth="1"/>
    <col min="16232" max="16384" width="19.7109375" style="15" customWidth="1"/>
  </cols>
  <sheetData>
    <row r="1" spans="1:9 16232:16232" s="3" customFormat="1" ht="33" customHeight="1" x14ac:dyDescent="0.25">
      <c r="A1" s="276"/>
      <c r="B1" s="276"/>
      <c r="C1" s="275" t="s">
        <v>985</v>
      </c>
      <c r="D1" s="275"/>
      <c r="E1" s="275"/>
      <c r="F1" s="275"/>
      <c r="G1" s="275"/>
      <c r="H1" s="275"/>
      <c r="I1" s="27" t="s">
        <v>60</v>
      </c>
      <c r="WZH1" s="3" t="s">
        <v>0</v>
      </c>
    </row>
    <row r="2" spans="1:9 16232:16232" s="4" customFormat="1" ht="33" customHeight="1" x14ac:dyDescent="0.25">
      <c r="A2" s="276"/>
      <c r="B2" s="276"/>
      <c r="C2" s="275"/>
      <c r="D2" s="275"/>
      <c r="E2" s="275"/>
      <c r="F2" s="275"/>
      <c r="G2" s="275"/>
      <c r="H2" s="275"/>
      <c r="I2" s="287" t="s">
        <v>4</v>
      </c>
    </row>
    <row r="3" spans="1:9 16232:16232" s="3" customFormat="1" ht="38.25" customHeight="1" x14ac:dyDescent="0.25">
      <c r="A3" s="276"/>
      <c r="B3" s="276"/>
      <c r="C3" s="275"/>
      <c r="D3" s="275"/>
      <c r="E3" s="275"/>
      <c r="F3" s="275"/>
      <c r="G3" s="275"/>
      <c r="H3" s="275"/>
      <c r="I3" s="288"/>
      <c r="WZH3" s="3" t="s">
        <v>1</v>
      </c>
    </row>
    <row r="4" spans="1:9 16232:16232" s="3" customFormat="1" ht="38.25" customHeight="1" x14ac:dyDescent="0.25">
      <c r="A4" s="290" t="s">
        <v>63</v>
      </c>
      <c r="B4" s="290"/>
      <c r="C4" s="290"/>
      <c r="D4" s="290"/>
      <c r="E4" s="290"/>
      <c r="F4" s="290"/>
      <c r="G4" s="290"/>
      <c r="H4" s="221" t="s">
        <v>62</v>
      </c>
      <c r="I4" s="26">
        <v>3</v>
      </c>
    </row>
    <row r="5" spans="1:9 16232:16232" s="3" customFormat="1" ht="59.25" customHeight="1" x14ac:dyDescent="0.25">
      <c r="A5" s="289" t="s">
        <v>483</v>
      </c>
      <c r="B5" s="289"/>
      <c r="C5" s="289"/>
      <c r="D5" s="289"/>
      <c r="E5" s="289"/>
      <c r="F5" s="289"/>
      <c r="G5" s="289"/>
      <c r="H5" s="289"/>
      <c r="I5" s="289"/>
    </row>
    <row r="6" spans="1:9 16232:16232" s="5" customFormat="1" ht="9.75" customHeight="1" thickBot="1" x14ac:dyDescent="0.3">
      <c r="A6" s="58"/>
      <c r="B6" s="31"/>
      <c r="C6" s="31"/>
      <c r="D6" s="31"/>
      <c r="E6" s="31"/>
      <c r="F6" s="31"/>
      <c r="G6" s="400"/>
      <c r="H6" s="222"/>
      <c r="I6" s="31"/>
    </row>
    <row r="7" spans="1:9 16232:16232" s="6" customFormat="1" ht="20.25" customHeight="1" x14ac:dyDescent="0.25">
      <c r="A7" s="318" t="s">
        <v>8</v>
      </c>
      <c r="B7" s="320" t="s">
        <v>10</v>
      </c>
      <c r="C7" s="316" t="s">
        <v>11</v>
      </c>
      <c r="D7" s="316" t="s">
        <v>12</v>
      </c>
      <c r="E7" s="316" t="s">
        <v>13</v>
      </c>
      <c r="F7" s="316"/>
      <c r="G7" s="321" t="s">
        <v>14</v>
      </c>
      <c r="H7" s="317" t="s">
        <v>61</v>
      </c>
      <c r="I7" s="316" t="s">
        <v>15</v>
      </c>
    </row>
    <row r="8" spans="1:9 16232:16232" s="6" customFormat="1" ht="20.25" customHeight="1" x14ac:dyDescent="0.25">
      <c r="A8" s="319"/>
      <c r="B8" s="321"/>
      <c r="C8" s="316"/>
      <c r="D8" s="316"/>
      <c r="E8" s="114" t="s">
        <v>106</v>
      </c>
      <c r="F8" s="114" t="s">
        <v>107</v>
      </c>
      <c r="G8" s="322"/>
      <c r="H8" s="317"/>
      <c r="I8" s="316"/>
    </row>
    <row r="9" spans="1:9 16232:16232" s="18" customFormat="1" ht="57" x14ac:dyDescent="0.25">
      <c r="A9" s="50" t="s">
        <v>536</v>
      </c>
      <c r="B9" s="50" t="s">
        <v>528</v>
      </c>
      <c r="C9" s="191" t="s">
        <v>529</v>
      </c>
      <c r="D9" s="153" t="s">
        <v>530</v>
      </c>
      <c r="E9" s="170">
        <v>43539</v>
      </c>
      <c r="F9" s="170">
        <v>43800</v>
      </c>
      <c r="G9" s="390" t="s">
        <v>74</v>
      </c>
      <c r="H9" s="159" t="s">
        <v>287</v>
      </c>
      <c r="I9" s="42"/>
    </row>
    <row r="10" spans="1:9 16232:16232" s="18" customFormat="1" ht="57" x14ac:dyDescent="0.25">
      <c r="A10" s="111" t="s">
        <v>536</v>
      </c>
      <c r="B10" s="111" t="s">
        <v>812</v>
      </c>
      <c r="C10" s="181" t="s">
        <v>533</v>
      </c>
      <c r="D10" s="153" t="s">
        <v>531</v>
      </c>
      <c r="E10" s="170">
        <v>43497</v>
      </c>
      <c r="F10" s="170">
        <v>43770</v>
      </c>
      <c r="G10" s="390" t="s">
        <v>76</v>
      </c>
      <c r="H10" s="159" t="s">
        <v>293</v>
      </c>
      <c r="I10" s="42"/>
    </row>
    <row r="11" spans="1:9 16232:16232" s="18" customFormat="1" ht="57" x14ac:dyDescent="0.25">
      <c r="A11" s="111" t="s">
        <v>536</v>
      </c>
      <c r="B11" s="50" t="s">
        <v>294</v>
      </c>
      <c r="C11" s="104" t="s">
        <v>295</v>
      </c>
      <c r="D11" s="153" t="s">
        <v>286</v>
      </c>
      <c r="E11" s="170">
        <v>43539</v>
      </c>
      <c r="F11" s="170">
        <v>43770</v>
      </c>
      <c r="G11" s="390" t="s">
        <v>74</v>
      </c>
      <c r="H11" s="159" t="s">
        <v>287</v>
      </c>
      <c r="I11" s="42"/>
    </row>
    <row r="12" spans="1:9 16232:16232" s="18" customFormat="1" ht="85.5" x14ac:dyDescent="0.25">
      <c r="A12" s="111" t="s">
        <v>536</v>
      </c>
      <c r="B12" s="50" t="s">
        <v>296</v>
      </c>
      <c r="C12" s="191" t="s">
        <v>532</v>
      </c>
      <c r="D12" s="153" t="s">
        <v>286</v>
      </c>
      <c r="E12" s="170">
        <v>43539</v>
      </c>
      <c r="F12" s="170">
        <v>43770</v>
      </c>
      <c r="G12" s="390" t="s">
        <v>74</v>
      </c>
      <c r="H12" s="159" t="s">
        <v>287</v>
      </c>
      <c r="I12" s="42"/>
    </row>
    <row r="13" spans="1:9 16232:16232" s="18" customFormat="1" ht="57" x14ac:dyDescent="0.25">
      <c r="A13" s="111" t="s">
        <v>536</v>
      </c>
      <c r="B13" s="50" t="s">
        <v>813</v>
      </c>
      <c r="C13" s="191" t="s">
        <v>814</v>
      </c>
      <c r="D13" s="153" t="s">
        <v>286</v>
      </c>
      <c r="E13" s="170">
        <v>43539</v>
      </c>
      <c r="F13" s="170">
        <v>43800</v>
      </c>
      <c r="G13" s="390" t="s">
        <v>74</v>
      </c>
      <c r="H13" s="159" t="s">
        <v>287</v>
      </c>
      <c r="I13" s="42"/>
    </row>
    <row r="14" spans="1:9 16232:16232" s="18" customFormat="1" ht="99.75" x14ac:dyDescent="0.25">
      <c r="A14" s="111" t="s">
        <v>536</v>
      </c>
      <c r="B14" s="50" t="s">
        <v>815</v>
      </c>
      <c r="C14" s="104" t="s">
        <v>534</v>
      </c>
      <c r="D14" s="153" t="s">
        <v>531</v>
      </c>
      <c r="E14" s="170">
        <v>43511</v>
      </c>
      <c r="F14" s="170">
        <v>43800</v>
      </c>
      <c r="G14" s="396"/>
      <c r="H14" s="116"/>
      <c r="I14" s="115"/>
    </row>
    <row r="15" spans="1:9 16232:16232" s="18" customFormat="1" ht="57" x14ac:dyDescent="0.25">
      <c r="A15" s="111" t="s">
        <v>536</v>
      </c>
      <c r="B15" s="50" t="s">
        <v>535</v>
      </c>
      <c r="C15" s="191" t="s">
        <v>732</v>
      </c>
      <c r="D15" s="153" t="s">
        <v>286</v>
      </c>
      <c r="E15" s="170">
        <v>43511</v>
      </c>
      <c r="F15" s="170">
        <v>43800</v>
      </c>
      <c r="G15" s="390" t="s">
        <v>74</v>
      </c>
      <c r="H15" s="159" t="s">
        <v>287</v>
      </c>
      <c r="I15" s="42"/>
    </row>
    <row r="16" spans="1:9 16232:16232" ht="65.25" customHeight="1" x14ac:dyDescent="0.25">
      <c r="A16" s="313" t="s">
        <v>536</v>
      </c>
      <c r="B16" s="273" t="s">
        <v>816</v>
      </c>
      <c r="C16" s="273" t="s">
        <v>738</v>
      </c>
      <c r="D16" s="153" t="s">
        <v>359</v>
      </c>
      <c r="E16" s="171">
        <v>43539</v>
      </c>
      <c r="F16" s="171">
        <v>43814</v>
      </c>
      <c r="G16" s="390" t="s">
        <v>74</v>
      </c>
      <c r="H16" s="159" t="s">
        <v>358</v>
      </c>
      <c r="I16" s="172">
        <v>274335565.41176468</v>
      </c>
    </row>
    <row r="17" spans="1:9" ht="42.75" x14ac:dyDescent="0.25">
      <c r="A17" s="313"/>
      <c r="B17" s="273"/>
      <c r="C17" s="273"/>
      <c r="D17" s="153" t="s">
        <v>357</v>
      </c>
      <c r="E17" s="171">
        <v>43539</v>
      </c>
      <c r="F17" s="171">
        <v>43814</v>
      </c>
      <c r="G17" s="390" t="s">
        <v>74</v>
      </c>
      <c r="H17" s="159" t="s">
        <v>358</v>
      </c>
      <c r="I17" s="172">
        <v>2617896000.8888798</v>
      </c>
    </row>
    <row r="18" spans="1:9" ht="85.5" x14ac:dyDescent="0.25">
      <c r="A18" s="313"/>
      <c r="B18" s="273"/>
      <c r="C18" s="273"/>
      <c r="D18" s="153" t="s">
        <v>357</v>
      </c>
      <c r="E18" s="171">
        <v>43539</v>
      </c>
      <c r="F18" s="171">
        <v>43814</v>
      </c>
      <c r="G18" s="390" t="s">
        <v>74</v>
      </c>
      <c r="H18" s="159" t="s">
        <v>356</v>
      </c>
      <c r="I18" s="172">
        <v>223341333.00000003</v>
      </c>
    </row>
    <row r="19" spans="1:9" ht="71.25" x14ac:dyDescent="0.25">
      <c r="A19" s="313" t="s">
        <v>536</v>
      </c>
      <c r="B19" s="273" t="s">
        <v>355</v>
      </c>
      <c r="C19" s="273" t="s">
        <v>537</v>
      </c>
      <c r="D19" s="264" t="s">
        <v>354</v>
      </c>
      <c r="E19" s="314">
        <v>43539</v>
      </c>
      <c r="F19" s="314">
        <v>43814</v>
      </c>
      <c r="G19" s="390" t="s">
        <v>75</v>
      </c>
      <c r="H19" s="159" t="s">
        <v>348</v>
      </c>
      <c r="I19" s="172">
        <v>10242668552.447468</v>
      </c>
    </row>
    <row r="20" spans="1:9" ht="57" x14ac:dyDescent="0.25">
      <c r="A20" s="313"/>
      <c r="B20" s="273"/>
      <c r="C20" s="273"/>
      <c r="D20" s="264"/>
      <c r="E20" s="314"/>
      <c r="F20" s="314"/>
      <c r="G20" s="390" t="s">
        <v>75</v>
      </c>
      <c r="H20" s="159" t="s">
        <v>347</v>
      </c>
      <c r="I20" s="172">
        <f>2624900235-2240000000</f>
        <v>384900235</v>
      </c>
    </row>
    <row r="21" spans="1:9" ht="71.25" x14ac:dyDescent="0.25">
      <c r="A21" s="313" t="s">
        <v>536</v>
      </c>
      <c r="B21" s="273" t="s">
        <v>539</v>
      </c>
      <c r="C21" s="273" t="s">
        <v>542</v>
      </c>
      <c r="D21" s="264" t="s">
        <v>817</v>
      </c>
      <c r="E21" s="314">
        <v>43539</v>
      </c>
      <c r="F21" s="314">
        <v>43814</v>
      </c>
      <c r="G21" s="390" t="s">
        <v>75</v>
      </c>
      <c r="H21" s="159" t="s">
        <v>348</v>
      </c>
      <c r="I21" s="172">
        <v>4000938314.625</v>
      </c>
    </row>
    <row r="22" spans="1:9" ht="42.75" x14ac:dyDescent="0.25">
      <c r="A22" s="313"/>
      <c r="B22" s="273"/>
      <c r="C22" s="273"/>
      <c r="D22" s="264"/>
      <c r="E22" s="314"/>
      <c r="F22" s="314"/>
      <c r="G22" s="390" t="s">
        <v>74</v>
      </c>
      <c r="H22" s="159" t="s">
        <v>346</v>
      </c>
      <c r="I22" s="172">
        <v>171403703</v>
      </c>
    </row>
    <row r="23" spans="1:9" ht="71.25" x14ac:dyDescent="0.25">
      <c r="A23" s="313" t="s">
        <v>536</v>
      </c>
      <c r="B23" s="273" t="s">
        <v>353</v>
      </c>
      <c r="C23" s="273" t="s">
        <v>540</v>
      </c>
      <c r="D23" s="264" t="s">
        <v>352</v>
      </c>
      <c r="E23" s="314">
        <v>43539</v>
      </c>
      <c r="F23" s="314">
        <v>43814</v>
      </c>
      <c r="G23" s="390" t="s">
        <v>75</v>
      </c>
      <c r="H23" s="159" t="s">
        <v>348</v>
      </c>
      <c r="I23" s="172">
        <v>1844749117.3247283</v>
      </c>
    </row>
    <row r="24" spans="1:9" ht="42.75" x14ac:dyDescent="0.25">
      <c r="A24" s="313"/>
      <c r="B24" s="273"/>
      <c r="C24" s="273"/>
      <c r="D24" s="264"/>
      <c r="E24" s="314"/>
      <c r="F24" s="314"/>
      <c r="G24" s="390" t="s">
        <v>74</v>
      </c>
      <c r="H24" s="159" t="s">
        <v>346</v>
      </c>
      <c r="I24" s="172">
        <v>30000000</v>
      </c>
    </row>
    <row r="25" spans="1:9" ht="71.25" x14ac:dyDescent="0.25">
      <c r="A25" s="105" t="s">
        <v>536</v>
      </c>
      <c r="B25" s="96" t="s">
        <v>351</v>
      </c>
      <c r="C25" s="153" t="s">
        <v>350</v>
      </c>
      <c r="D25" s="153" t="s">
        <v>349</v>
      </c>
      <c r="E25" s="253">
        <v>43539</v>
      </c>
      <c r="F25" s="253">
        <v>43814</v>
      </c>
      <c r="G25" s="390" t="s">
        <v>75</v>
      </c>
      <c r="H25" s="159" t="s">
        <v>348</v>
      </c>
      <c r="I25" s="172">
        <v>885868665.58423913</v>
      </c>
    </row>
    <row r="26" spans="1:9" ht="57" x14ac:dyDescent="0.25">
      <c r="A26" s="313" t="s">
        <v>536</v>
      </c>
      <c r="B26" s="273" t="s">
        <v>541</v>
      </c>
      <c r="C26" s="159" t="s">
        <v>741</v>
      </c>
      <c r="D26" s="153" t="s">
        <v>742</v>
      </c>
      <c r="E26" s="171">
        <v>43600</v>
      </c>
      <c r="F26" s="171">
        <v>43814</v>
      </c>
      <c r="G26" s="396" t="s">
        <v>75</v>
      </c>
      <c r="H26" s="116" t="s">
        <v>347</v>
      </c>
      <c r="I26" s="169">
        <f>1040000000-I27-I28</f>
        <v>695000000</v>
      </c>
    </row>
    <row r="27" spans="1:9" ht="57" x14ac:dyDescent="0.25">
      <c r="A27" s="313"/>
      <c r="B27" s="273"/>
      <c r="C27" s="159" t="s">
        <v>739</v>
      </c>
      <c r="D27" s="153" t="s">
        <v>743</v>
      </c>
      <c r="E27" s="171">
        <v>43539</v>
      </c>
      <c r="F27" s="171">
        <v>43814</v>
      </c>
      <c r="G27" s="396" t="s">
        <v>75</v>
      </c>
      <c r="H27" s="116" t="s">
        <v>347</v>
      </c>
      <c r="I27" s="169">
        <v>300000000</v>
      </c>
    </row>
    <row r="28" spans="1:9" ht="57" x14ac:dyDescent="0.25">
      <c r="A28" s="313"/>
      <c r="B28" s="273"/>
      <c r="C28" s="159" t="s">
        <v>740</v>
      </c>
      <c r="D28" s="153" t="s">
        <v>742</v>
      </c>
      <c r="E28" s="171">
        <v>43539</v>
      </c>
      <c r="F28" s="171">
        <v>43814</v>
      </c>
      <c r="G28" s="396" t="s">
        <v>75</v>
      </c>
      <c r="H28" s="116" t="s">
        <v>347</v>
      </c>
      <c r="I28" s="169">
        <v>45000000</v>
      </c>
    </row>
    <row r="29" spans="1:9" s="18" customFormat="1" ht="78" customHeight="1" x14ac:dyDescent="0.25">
      <c r="A29" s="273" t="s">
        <v>277</v>
      </c>
      <c r="B29" s="273" t="s">
        <v>548</v>
      </c>
      <c r="C29" s="191" t="s">
        <v>377</v>
      </c>
      <c r="D29" s="153" t="s">
        <v>549</v>
      </c>
      <c r="E29" s="106">
        <v>43497</v>
      </c>
      <c r="F29" s="106">
        <v>43800</v>
      </c>
      <c r="G29" s="390" t="s">
        <v>74</v>
      </c>
      <c r="H29" s="116" t="s">
        <v>378</v>
      </c>
      <c r="I29" s="42">
        <v>76072500</v>
      </c>
    </row>
    <row r="30" spans="1:9" s="18" customFormat="1" ht="78" customHeight="1" x14ac:dyDescent="0.25">
      <c r="A30" s="273"/>
      <c r="B30" s="273"/>
      <c r="C30" s="191" t="s">
        <v>379</v>
      </c>
      <c r="D30" s="153" t="s">
        <v>549</v>
      </c>
      <c r="E30" s="106">
        <v>43525</v>
      </c>
      <c r="F30" s="106">
        <v>43800</v>
      </c>
      <c r="G30" s="390" t="s">
        <v>74</v>
      </c>
      <c r="H30" s="116" t="s">
        <v>378</v>
      </c>
      <c r="I30" s="42">
        <v>96072500</v>
      </c>
    </row>
    <row r="31" spans="1:9" s="18" customFormat="1" ht="78" customHeight="1" x14ac:dyDescent="0.25">
      <c r="A31" s="273"/>
      <c r="B31" s="273"/>
      <c r="C31" s="191" t="s">
        <v>757</v>
      </c>
      <c r="D31" s="153" t="s">
        <v>549</v>
      </c>
      <c r="E31" s="106">
        <v>43525</v>
      </c>
      <c r="F31" s="106">
        <v>43800</v>
      </c>
      <c r="G31" s="390" t="s">
        <v>74</v>
      </c>
      <c r="H31" s="116" t="s">
        <v>378</v>
      </c>
      <c r="I31" s="42"/>
    </row>
    <row r="32" spans="1:9" s="18" customFormat="1" ht="78" customHeight="1" x14ac:dyDescent="0.25">
      <c r="A32" s="273"/>
      <c r="B32" s="273"/>
      <c r="C32" s="191" t="s">
        <v>551</v>
      </c>
      <c r="D32" s="153" t="s">
        <v>749</v>
      </c>
      <c r="E32" s="106">
        <v>43525</v>
      </c>
      <c r="F32" s="106">
        <v>43739</v>
      </c>
      <c r="G32" s="396" t="s">
        <v>74</v>
      </c>
      <c r="H32" s="116" t="s">
        <v>375</v>
      </c>
      <c r="I32" s="315">
        <v>530801500</v>
      </c>
    </row>
    <row r="33" spans="1:9" s="18" customFormat="1" ht="78" customHeight="1" x14ac:dyDescent="0.25">
      <c r="A33" s="273"/>
      <c r="B33" s="273"/>
      <c r="C33" s="191" t="s">
        <v>380</v>
      </c>
      <c r="D33" s="153" t="s">
        <v>552</v>
      </c>
      <c r="E33" s="106">
        <v>43497</v>
      </c>
      <c r="F33" s="106">
        <v>43800</v>
      </c>
      <c r="G33" s="396" t="s">
        <v>74</v>
      </c>
      <c r="H33" s="116" t="s">
        <v>375</v>
      </c>
      <c r="I33" s="315"/>
    </row>
    <row r="34" spans="1:9" s="18" customFormat="1" ht="41.25" customHeight="1" x14ac:dyDescent="0.25">
      <c r="A34" s="273" t="s">
        <v>277</v>
      </c>
      <c r="B34" s="273" t="s">
        <v>548</v>
      </c>
      <c r="C34" s="191" t="s">
        <v>200</v>
      </c>
      <c r="D34" s="264" t="s">
        <v>112</v>
      </c>
      <c r="E34" s="107">
        <v>43466</v>
      </c>
      <c r="F34" s="107">
        <v>43539</v>
      </c>
      <c r="G34" s="390" t="s">
        <v>74</v>
      </c>
      <c r="H34" s="273" t="s">
        <v>186</v>
      </c>
      <c r="I34" s="311">
        <v>0</v>
      </c>
    </row>
    <row r="35" spans="1:9" s="18" customFormat="1" ht="78" customHeight="1" x14ac:dyDescent="0.25">
      <c r="A35" s="273"/>
      <c r="B35" s="273"/>
      <c r="C35" s="191" t="s">
        <v>201</v>
      </c>
      <c r="D35" s="264"/>
      <c r="E35" s="107">
        <v>43739</v>
      </c>
      <c r="F35" s="107">
        <v>43805</v>
      </c>
      <c r="G35" s="390" t="s">
        <v>74</v>
      </c>
      <c r="H35" s="273"/>
      <c r="I35" s="311"/>
    </row>
    <row r="36" spans="1:9" ht="71.25" x14ac:dyDescent="0.25">
      <c r="A36" s="269" t="s">
        <v>277</v>
      </c>
      <c r="B36" s="273" t="s">
        <v>538</v>
      </c>
      <c r="C36" s="273" t="s">
        <v>818</v>
      </c>
      <c r="D36" s="264" t="s">
        <v>354</v>
      </c>
      <c r="E36" s="314">
        <v>43539</v>
      </c>
      <c r="F36" s="314">
        <v>43814</v>
      </c>
      <c r="G36" s="390" t="s">
        <v>75</v>
      </c>
      <c r="H36" s="159" t="s">
        <v>348</v>
      </c>
      <c r="I36" s="172">
        <v>129068966.16440217</v>
      </c>
    </row>
    <row r="37" spans="1:9" ht="42.75" x14ac:dyDescent="0.25">
      <c r="A37" s="271"/>
      <c r="B37" s="273"/>
      <c r="C37" s="273"/>
      <c r="D37" s="264"/>
      <c r="E37" s="314"/>
      <c r="F37" s="314"/>
      <c r="G37" s="390" t="s">
        <v>74</v>
      </c>
      <c r="H37" s="159" t="s">
        <v>346</v>
      </c>
      <c r="I37" s="172">
        <v>570772358.33992004</v>
      </c>
    </row>
    <row r="38" spans="1:9" s="18" customFormat="1" ht="109.5" customHeight="1" x14ac:dyDescent="0.25">
      <c r="A38" s="96" t="s">
        <v>277</v>
      </c>
      <c r="B38" s="50" t="s">
        <v>819</v>
      </c>
      <c r="C38" s="191" t="s">
        <v>820</v>
      </c>
      <c r="D38" s="191" t="s">
        <v>133</v>
      </c>
      <c r="E38" s="106">
        <v>43466</v>
      </c>
      <c r="F38" s="106">
        <v>43800</v>
      </c>
      <c r="G38" s="390" t="s">
        <v>74</v>
      </c>
      <c r="H38" s="116" t="s">
        <v>132</v>
      </c>
      <c r="I38" s="115">
        <v>0</v>
      </c>
    </row>
    <row r="39" spans="1:9" s="18" customFormat="1" ht="85.5" x14ac:dyDescent="0.25">
      <c r="A39" s="96" t="s">
        <v>277</v>
      </c>
      <c r="B39" s="50" t="s">
        <v>231</v>
      </c>
      <c r="C39" s="191" t="s">
        <v>275</v>
      </c>
      <c r="D39" s="191" t="s">
        <v>146</v>
      </c>
      <c r="E39" s="171">
        <v>43646</v>
      </c>
      <c r="F39" s="171">
        <v>43830</v>
      </c>
      <c r="G39" s="396" t="s">
        <v>74</v>
      </c>
      <c r="H39" s="116" t="s">
        <v>147</v>
      </c>
      <c r="I39" s="115">
        <v>150000000</v>
      </c>
    </row>
    <row r="40" spans="1:9" s="18" customFormat="1" ht="42.75" x14ac:dyDescent="0.25">
      <c r="A40" s="146" t="s">
        <v>277</v>
      </c>
      <c r="B40" s="50" t="s">
        <v>559</v>
      </c>
      <c r="C40" s="191" t="s">
        <v>560</v>
      </c>
      <c r="D40" s="191" t="s">
        <v>561</v>
      </c>
      <c r="E40" s="171"/>
      <c r="F40" s="171"/>
      <c r="G40" s="396"/>
      <c r="H40" s="116"/>
      <c r="I40" s="42">
        <v>300000000</v>
      </c>
    </row>
    <row r="41" spans="1:9" s="24" customFormat="1" ht="71.25" customHeight="1" x14ac:dyDescent="0.25">
      <c r="A41" s="273" t="s">
        <v>277</v>
      </c>
      <c r="B41" s="273" t="s">
        <v>646</v>
      </c>
      <c r="C41" s="191" t="s">
        <v>644</v>
      </c>
      <c r="D41" s="264" t="s">
        <v>561</v>
      </c>
      <c r="E41" s="264"/>
      <c r="F41" s="264"/>
      <c r="G41" s="402"/>
      <c r="H41" s="273"/>
      <c r="I41" s="303">
        <v>180000000</v>
      </c>
    </row>
    <row r="42" spans="1:9" s="24" customFormat="1" ht="15.75" customHeight="1" x14ac:dyDescent="0.25">
      <c r="A42" s="273"/>
      <c r="B42" s="273"/>
      <c r="C42" s="191" t="s">
        <v>647</v>
      </c>
      <c r="D42" s="264"/>
      <c r="E42" s="264"/>
      <c r="F42" s="264"/>
      <c r="G42" s="402"/>
      <c r="H42" s="273"/>
      <c r="I42" s="303"/>
    </row>
    <row r="43" spans="1:9" s="24" customFormat="1" ht="47.25" customHeight="1" x14ac:dyDescent="0.25">
      <c r="A43" s="146" t="s">
        <v>277</v>
      </c>
      <c r="B43" s="146" t="s">
        <v>649</v>
      </c>
      <c r="C43" s="191" t="s">
        <v>648</v>
      </c>
      <c r="D43" s="191" t="s">
        <v>561</v>
      </c>
      <c r="E43" s="153"/>
      <c r="F43" s="153"/>
      <c r="G43" s="390"/>
      <c r="H43" s="159"/>
      <c r="I43" s="172">
        <v>100000000</v>
      </c>
    </row>
    <row r="44" spans="1:9" s="18" customFormat="1" ht="42.75" customHeight="1" x14ac:dyDescent="0.25">
      <c r="A44" s="273" t="s">
        <v>277</v>
      </c>
      <c r="B44" s="273" t="s">
        <v>199</v>
      </c>
      <c r="C44" s="191" t="s">
        <v>38</v>
      </c>
      <c r="D44" s="264" t="s">
        <v>112</v>
      </c>
      <c r="E44" s="108">
        <v>43525</v>
      </c>
      <c r="F44" s="108">
        <v>43805</v>
      </c>
      <c r="G44" s="390" t="s">
        <v>74</v>
      </c>
      <c r="H44" s="159" t="s">
        <v>186</v>
      </c>
      <c r="I44" s="303">
        <v>0</v>
      </c>
    </row>
    <row r="45" spans="1:9" s="18" customFormat="1" ht="42.75" customHeight="1" x14ac:dyDescent="0.25">
      <c r="A45" s="273"/>
      <c r="B45" s="273"/>
      <c r="C45" s="191" t="s">
        <v>747</v>
      </c>
      <c r="D45" s="264"/>
      <c r="E45" s="108">
        <v>43525</v>
      </c>
      <c r="F45" s="108">
        <v>43805</v>
      </c>
      <c r="G45" s="390" t="s">
        <v>74</v>
      </c>
      <c r="H45" s="159" t="s">
        <v>186</v>
      </c>
      <c r="I45" s="303"/>
    </row>
    <row r="46" spans="1:9" s="18" customFormat="1" ht="42.75" customHeight="1" x14ac:dyDescent="0.25">
      <c r="A46" s="273"/>
      <c r="B46" s="273"/>
      <c r="C46" s="191" t="s">
        <v>748</v>
      </c>
      <c r="D46" s="264"/>
      <c r="E46" s="108">
        <v>43525</v>
      </c>
      <c r="F46" s="108">
        <v>43805</v>
      </c>
      <c r="G46" s="396" t="s">
        <v>74</v>
      </c>
      <c r="H46" s="116" t="s">
        <v>186</v>
      </c>
      <c r="I46" s="303"/>
    </row>
    <row r="47" spans="1:9" s="18" customFormat="1" ht="114" x14ac:dyDescent="0.25">
      <c r="A47" s="245" t="s">
        <v>277</v>
      </c>
      <c r="B47" s="109" t="s">
        <v>249</v>
      </c>
      <c r="C47" s="109" t="s">
        <v>821</v>
      </c>
      <c r="D47" s="109" t="s">
        <v>250</v>
      </c>
      <c r="E47" s="254">
        <v>43525</v>
      </c>
      <c r="F47" s="254">
        <v>43799</v>
      </c>
      <c r="G47" s="403" t="s">
        <v>74</v>
      </c>
      <c r="H47" s="196" t="s">
        <v>251</v>
      </c>
      <c r="I47" s="117">
        <v>155281391</v>
      </c>
    </row>
    <row r="48" spans="1:9" s="18" customFormat="1" ht="114" x14ac:dyDescent="0.25">
      <c r="A48" s="245" t="s">
        <v>277</v>
      </c>
      <c r="B48" s="109" t="s">
        <v>252</v>
      </c>
      <c r="C48" s="109" t="s">
        <v>822</v>
      </c>
      <c r="D48" s="109" t="s">
        <v>250</v>
      </c>
      <c r="E48" s="254">
        <v>43525</v>
      </c>
      <c r="F48" s="254">
        <v>43799</v>
      </c>
      <c r="G48" s="403" t="s">
        <v>74</v>
      </c>
      <c r="H48" s="196" t="s">
        <v>251</v>
      </c>
      <c r="I48" s="117">
        <v>326100000</v>
      </c>
    </row>
    <row r="49" spans="1:9" s="18" customFormat="1" ht="114" x14ac:dyDescent="0.25">
      <c r="A49" s="245" t="s">
        <v>277</v>
      </c>
      <c r="B49" s="109" t="s">
        <v>253</v>
      </c>
      <c r="C49" s="109" t="s">
        <v>823</v>
      </c>
      <c r="D49" s="109" t="s">
        <v>250</v>
      </c>
      <c r="E49" s="254">
        <v>43525</v>
      </c>
      <c r="F49" s="254">
        <v>43799</v>
      </c>
      <c r="G49" s="403" t="s">
        <v>74</v>
      </c>
      <c r="H49" s="196" t="s">
        <v>251</v>
      </c>
      <c r="I49" s="117">
        <v>950150000</v>
      </c>
    </row>
    <row r="50" spans="1:9" s="18" customFormat="1" ht="114" x14ac:dyDescent="0.25">
      <c r="A50" s="245" t="s">
        <v>277</v>
      </c>
      <c r="B50" s="109" t="s">
        <v>254</v>
      </c>
      <c r="C50" s="109" t="s">
        <v>824</v>
      </c>
      <c r="D50" s="109" t="s">
        <v>250</v>
      </c>
      <c r="E50" s="254">
        <v>43525</v>
      </c>
      <c r="F50" s="254">
        <v>43799</v>
      </c>
      <c r="G50" s="403" t="s">
        <v>74</v>
      </c>
      <c r="H50" s="196" t="s">
        <v>251</v>
      </c>
      <c r="I50" s="117">
        <f>380387085+50000000</f>
        <v>430387085</v>
      </c>
    </row>
    <row r="51" spans="1:9" s="18" customFormat="1" ht="99.75" x14ac:dyDescent="0.25">
      <c r="A51" s="245" t="s">
        <v>277</v>
      </c>
      <c r="B51" s="109" t="s">
        <v>261</v>
      </c>
      <c r="C51" s="109" t="s">
        <v>790</v>
      </c>
      <c r="D51" s="109" t="s">
        <v>250</v>
      </c>
      <c r="E51" s="254">
        <v>43525</v>
      </c>
      <c r="F51" s="254">
        <v>43799</v>
      </c>
      <c r="G51" s="403" t="s">
        <v>74</v>
      </c>
      <c r="H51" s="196" t="s">
        <v>251</v>
      </c>
      <c r="I51" s="117">
        <f>107250000+60000000</f>
        <v>167250000</v>
      </c>
    </row>
    <row r="52" spans="1:9" ht="71.25" x14ac:dyDescent="0.25">
      <c r="A52" s="96" t="s">
        <v>277</v>
      </c>
      <c r="B52" s="50" t="s">
        <v>285</v>
      </c>
      <c r="C52" s="102" t="s">
        <v>746</v>
      </c>
      <c r="D52" s="153" t="s">
        <v>286</v>
      </c>
      <c r="E52" s="170">
        <v>43525</v>
      </c>
      <c r="F52" s="170">
        <v>43800</v>
      </c>
      <c r="G52" s="390" t="s">
        <v>74</v>
      </c>
      <c r="H52" s="159" t="s">
        <v>287</v>
      </c>
      <c r="I52" s="42"/>
    </row>
    <row r="53" spans="1:9" ht="49.5" customHeight="1" x14ac:dyDescent="0.25">
      <c r="A53" s="96" t="s">
        <v>277</v>
      </c>
      <c r="B53" s="50" t="s">
        <v>744</v>
      </c>
      <c r="C53" s="102" t="s">
        <v>745</v>
      </c>
      <c r="D53" s="153" t="s">
        <v>286</v>
      </c>
      <c r="E53" s="170">
        <v>43525</v>
      </c>
      <c r="F53" s="170">
        <v>43800</v>
      </c>
      <c r="G53" s="390" t="s">
        <v>74</v>
      </c>
      <c r="H53" s="159"/>
      <c r="I53" s="42"/>
    </row>
    <row r="54" spans="1:9" s="24" customFormat="1" ht="42.75" x14ac:dyDescent="0.25">
      <c r="A54" s="145" t="s">
        <v>277</v>
      </c>
      <c r="B54" s="209" t="s">
        <v>312</v>
      </c>
      <c r="C54" s="209" t="s">
        <v>313</v>
      </c>
      <c r="D54" s="166" t="s">
        <v>286</v>
      </c>
      <c r="E54" s="99">
        <v>43497</v>
      </c>
      <c r="F54" s="99">
        <v>43800</v>
      </c>
      <c r="G54" s="387" t="s">
        <v>74</v>
      </c>
      <c r="H54" s="160" t="s">
        <v>311</v>
      </c>
      <c r="I54" s="25"/>
    </row>
    <row r="55" spans="1:9" s="11" customFormat="1" ht="58.5" customHeight="1" x14ac:dyDescent="0.25">
      <c r="A55" s="96" t="s">
        <v>277</v>
      </c>
      <c r="B55" s="50" t="s">
        <v>288</v>
      </c>
      <c r="C55" s="102" t="s">
        <v>289</v>
      </c>
      <c r="D55" s="153" t="s">
        <v>286</v>
      </c>
      <c r="E55" s="170">
        <v>43525</v>
      </c>
      <c r="F55" s="170">
        <v>43800</v>
      </c>
      <c r="G55" s="390" t="s">
        <v>74</v>
      </c>
      <c r="H55" s="159" t="s">
        <v>287</v>
      </c>
      <c r="I55" s="42"/>
    </row>
    <row r="56" spans="1:9" s="24" customFormat="1" ht="109.5" customHeight="1" x14ac:dyDescent="0.25">
      <c r="A56" s="146" t="s">
        <v>277</v>
      </c>
      <c r="B56" s="147" t="s">
        <v>314</v>
      </c>
      <c r="C56" s="166" t="s">
        <v>315</v>
      </c>
      <c r="D56" s="166" t="s">
        <v>58</v>
      </c>
      <c r="E56" s="99">
        <v>43525</v>
      </c>
      <c r="F56" s="99">
        <v>43800</v>
      </c>
      <c r="G56" s="387" t="s">
        <v>74</v>
      </c>
      <c r="H56" s="160" t="s">
        <v>311</v>
      </c>
      <c r="I56" s="25"/>
    </row>
    <row r="57" spans="1:9" ht="57" x14ac:dyDescent="0.25">
      <c r="A57" s="96" t="s">
        <v>277</v>
      </c>
      <c r="B57" s="231" t="s">
        <v>758</v>
      </c>
      <c r="C57" s="181" t="s">
        <v>290</v>
      </c>
      <c r="D57" s="153" t="s">
        <v>286</v>
      </c>
      <c r="E57" s="170">
        <v>43497</v>
      </c>
      <c r="F57" s="170">
        <v>43800</v>
      </c>
      <c r="G57" s="390" t="s">
        <v>74</v>
      </c>
      <c r="H57" s="159" t="s">
        <v>287</v>
      </c>
      <c r="I57" s="42"/>
    </row>
    <row r="58" spans="1:9" ht="42.75" x14ac:dyDescent="0.25">
      <c r="A58" s="96" t="s">
        <v>277</v>
      </c>
      <c r="B58" s="111" t="s">
        <v>759</v>
      </c>
      <c r="C58" s="181" t="s">
        <v>760</v>
      </c>
      <c r="D58" s="153" t="s">
        <v>761</v>
      </c>
      <c r="E58" s="170"/>
      <c r="F58" s="170"/>
      <c r="G58" s="390"/>
      <c r="H58" s="159"/>
      <c r="I58" s="42"/>
    </row>
    <row r="59" spans="1:9" ht="85.5" x14ac:dyDescent="0.25">
      <c r="A59" s="96" t="s">
        <v>277</v>
      </c>
      <c r="B59" s="96" t="s">
        <v>246</v>
      </c>
      <c r="C59" s="159" t="s">
        <v>777</v>
      </c>
      <c r="D59" s="153" t="s">
        <v>776</v>
      </c>
      <c r="E59" s="107">
        <v>43525</v>
      </c>
      <c r="F59" s="107">
        <v>43822</v>
      </c>
      <c r="G59" s="396" t="s">
        <v>74</v>
      </c>
      <c r="H59" s="116" t="s">
        <v>245</v>
      </c>
      <c r="I59" s="169">
        <f>24000000+200000000+170000000+70000000</f>
        <v>464000000</v>
      </c>
    </row>
    <row r="60" spans="1:9" s="24" customFormat="1" ht="42.75" customHeight="1" x14ac:dyDescent="0.25">
      <c r="A60" s="273" t="s">
        <v>71</v>
      </c>
      <c r="B60" s="273" t="s">
        <v>762</v>
      </c>
      <c r="C60" s="191" t="s">
        <v>194</v>
      </c>
      <c r="D60" s="273" t="s">
        <v>112</v>
      </c>
      <c r="E60" s="108" t="s">
        <v>195</v>
      </c>
      <c r="F60" s="107">
        <v>43553</v>
      </c>
      <c r="G60" s="390" t="s">
        <v>74</v>
      </c>
      <c r="H60" s="159" t="s">
        <v>186</v>
      </c>
      <c r="I60" s="303">
        <v>138710263.78</v>
      </c>
    </row>
    <row r="61" spans="1:9" s="18" customFormat="1" ht="42.75" customHeight="1" x14ac:dyDescent="0.25">
      <c r="A61" s="273"/>
      <c r="B61" s="273"/>
      <c r="C61" s="191" t="s">
        <v>196</v>
      </c>
      <c r="D61" s="273"/>
      <c r="E61" s="108">
        <v>43647</v>
      </c>
      <c r="F61" s="108">
        <v>43805</v>
      </c>
      <c r="G61" s="390" t="s">
        <v>74</v>
      </c>
      <c r="H61" s="159" t="s">
        <v>186</v>
      </c>
      <c r="I61" s="303"/>
    </row>
    <row r="62" spans="1:9" s="18" customFormat="1" ht="42.75" x14ac:dyDescent="0.25">
      <c r="A62" s="273"/>
      <c r="B62" s="273"/>
      <c r="C62" s="191" t="s">
        <v>197</v>
      </c>
      <c r="D62" s="273"/>
      <c r="E62" s="108">
        <v>43619</v>
      </c>
      <c r="F62" s="108">
        <v>43539</v>
      </c>
      <c r="G62" s="390" t="s">
        <v>74</v>
      </c>
      <c r="H62" s="159" t="s">
        <v>186</v>
      </c>
      <c r="I62" s="303"/>
    </row>
    <row r="63" spans="1:9" s="18" customFormat="1" ht="42.75" x14ac:dyDescent="0.25">
      <c r="A63" s="273"/>
      <c r="B63" s="273"/>
      <c r="C63" s="191" t="s">
        <v>276</v>
      </c>
      <c r="D63" s="273"/>
      <c r="E63" s="108">
        <v>43739</v>
      </c>
      <c r="F63" s="108">
        <v>43805</v>
      </c>
      <c r="G63" s="390" t="s">
        <v>74</v>
      </c>
      <c r="H63" s="159" t="s">
        <v>186</v>
      </c>
      <c r="I63" s="303"/>
    </row>
    <row r="64" spans="1:9" s="18" customFormat="1" ht="42.75" x14ac:dyDescent="0.25">
      <c r="A64" s="273"/>
      <c r="B64" s="273"/>
      <c r="C64" s="191" t="s">
        <v>198</v>
      </c>
      <c r="D64" s="273"/>
      <c r="E64" s="108">
        <v>43739</v>
      </c>
      <c r="F64" s="108">
        <v>43805</v>
      </c>
      <c r="G64" s="390" t="s">
        <v>74</v>
      </c>
      <c r="H64" s="159" t="s">
        <v>186</v>
      </c>
      <c r="I64" s="303"/>
    </row>
    <row r="65" spans="1:9" s="18" customFormat="1" ht="28.5" x14ac:dyDescent="0.25">
      <c r="A65" s="273"/>
      <c r="B65" s="273"/>
      <c r="C65" s="191" t="s">
        <v>764</v>
      </c>
      <c r="D65" s="273"/>
      <c r="E65" s="108"/>
      <c r="F65" s="108"/>
      <c r="G65" s="390"/>
      <c r="H65" s="159"/>
      <c r="I65" s="172"/>
    </row>
    <row r="66" spans="1:9" s="18" customFormat="1" ht="53.25" customHeight="1" x14ac:dyDescent="0.25">
      <c r="A66" s="113" t="s">
        <v>71</v>
      </c>
      <c r="B66" s="50" t="s">
        <v>291</v>
      </c>
      <c r="C66" s="191" t="s">
        <v>292</v>
      </c>
      <c r="D66" s="153" t="s">
        <v>58</v>
      </c>
      <c r="E66" s="112">
        <v>43525</v>
      </c>
      <c r="F66" s="112">
        <v>43800</v>
      </c>
      <c r="G66" s="404" t="s">
        <v>74</v>
      </c>
      <c r="H66" s="197" t="s">
        <v>281</v>
      </c>
      <c r="I66" s="118"/>
    </row>
    <row r="67" spans="1:9" s="206" customFormat="1" ht="53.25" customHeight="1" x14ac:dyDescent="0.25">
      <c r="A67" s="113" t="s">
        <v>71</v>
      </c>
      <c r="B67" s="147" t="s">
        <v>310</v>
      </c>
      <c r="C67" s="166" t="s">
        <v>834</v>
      </c>
      <c r="D67" s="154" t="s">
        <v>58</v>
      </c>
      <c r="E67" s="99">
        <v>43497</v>
      </c>
      <c r="F67" s="99">
        <v>43800</v>
      </c>
      <c r="G67" s="387" t="s">
        <v>74</v>
      </c>
      <c r="H67" s="160" t="s">
        <v>833</v>
      </c>
      <c r="I67" s="25"/>
    </row>
    <row r="68" spans="1:9" s="18" customFormat="1" ht="53.25" customHeight="1" x14ac:dyDescent="0.25">
      <c r="A68" s="113" t="s">
        <v>71</v>
      </c>
      <c r="B68" s="50" t="s">
        <v>767</v>
      </c>
      <c r="C68" s="191" t="s">
        <v>766</v>
      </c>
      <c r="D68" s="153" t="s">
        <v>761</v>
      </c>
      <c r="E68" s="112"/>
      <c r="F68" s="112"/>
      <c r="G68" s="404"/>
      <c r="H68" s="197"/>
      <c r="I68" s="118"/>
    </row>
    <row r="69" spans="1:9" ht="28.5" x14ac:dyDescent="0.25">
      <c r="A69" s="273" t="s">
        <v>768</v>
      </c>
      <c r="B69" s="273" t="s">
        <v>169</v>
      </c>
      <c r="C69" s="273" t="s">
        <v>170</v>
      </c>
      <c r="D69" s="273" t="s">
        <v>177</v>
      </c>
      <c r="E69" s="312">
        <v>39295</v>
      </c>
      <c r="F69" s="312">
        <v>45505</v>
      </c>
      <c r="G69" s="396" t="s">
        <v>165</v>
      </c>
      <c r="H69" s="159" t="s">
        <v>166</v>
      </c>
      <c r="I69" s="42">
        <v>353571428.57142854</v>
      </c>
    </row>
    <row r="70" spans="1:9" ht="42.75" x14ac:dyDescent="0.25">
      <c r="A70" s="273"/>
      <c r="B70" s="273"/>
      <c r="C70" s="273"/>
      <c r="D70" s="273"/>
      <c r="E70" s="312"/>
      <c r="F70" s="312"/>
      <c r="G70" s="396" t="s">
        <v>167</v>
      </c>
      <c r="H70" s="159" t="s">
        <v>168</v>
      </c>
      <c r="I70" s="42">
        <v>254755900.62111801</v>
      </c>
    </row>
    <row r="71" spans="1:9" ht="28.5" x14ac:dyDescent="0.25">
      <c r="A71" s="273"/>
      <c r="B71" s="273" t="s">
        <v>775</v>
      </c>
      <c r="C71" s="273" t="s">
        <v>171</v>
      </c>
      <c r="D71" s="273" t="s">
        <v>177</v>
      </c>
      <c r="E71" s="312">
        <v>38808</v>
      </c>
      <c r="F71" s="312">
        <v>37926</v>
      </c>
      <c r="G71" s="396" t="s">
        <v>165</v>
      </c>
      <c r="H71" s="159" t="s">
        <v>166</v>
      </c>
      <c r="I71" s="42">
        <v>942857142.85714281</v>
      </c>
    </row>
    <row r="72" spans="1:9" ht="42.75" x14ac:dyDescent="0.25">
      <c r="A72" s="273"/>
      <c r="B72" s="273"/>
      <c r="C72" s="273"/>
      <c r="D72" s="273"/>
      <c r="E72" s="312"/>
      <c r="F72" s="312"/>
      <c r="G72" s="396" t="s">
        <v>167</v>
      </c>
      <c r="H72" s="159" t="s">
        <v>168</v>
      </c>
      <c r="I72" s="42">
        <v>336414285.71428573</v>
      </c>
    </row>
    <row r="73" spans="1:9" ht="28.5" x14ac:dyDescent="0.25">
      <c r="A73" s="273"/>
      <c r="B73" s="273" t="s">
        <v>774</v>
      </c>
      <c r="C73" s="273" t="s">
        <v>172</v>
      </c>
      <c r="D73" s="273" t="s">
        <v>177</v>
      </c>
      <c r="E73" s="312">
        <v>46266</v>
      </c>
      <c r="F73" s="312">
        <v>45566</v>
      </c>
      <c r="G73" s="396" t="s">
        <v>165</v>
      </c>
      <c r="H73" s="159" t="s">
        <v>166</v>
      </c>
      <c r="I73" s="42">
        <v>235714285.7142857</v>
      </c>
    </row>
    <row r="74" spans="1:9" ht="42.75" x14ac:dyDescent="0.25">
      <c r="A74" s="273"/>
      <c r="B74" s="273"/>
      <c r="C74" s="273"/>
      <c r="D74" s="273"/>
      <c r="E74" s="312"/>
      <c r="F74" s="312"/>
      <c r="G74" s="396" t="s">
        <v>167</v>
      </c>
      <c r="H74" s="159" t="s">
        <v>168</v>
      </c>
      <c r="I74" s="42">
        <v>128902484.47204968</v>
      </c>
    </row>
    <row r="75" spans="1:9" ht="28.5" x14ac:dyDescent="0.25">
      <c r="A75" s="273"/>
      <c r="B75" s="273" t="s">
        <v>173</v>
      </c>
      <c r="C75" s="273" t="s">
        <v>174</v>
      </c>
      <c r="D75" s="273" t="s">
        <v>177</v>
      </c>
      <c r="E75" s="312">
        <v>46235</v>
      </c>
      <c r="F75" s="312">
        <v>44105</v>
      </c>
      <c r="G75" s="396" t="s">
        <v>165</v>
      </c>
      <c r="H75" s="159" t="s">
        <v>166</v>
      </c>
      <c r="I75" s="42">
        <v>825000000</v>
      </c>
    </row>
    <row r="76" spans="1:9" ht="42.75" x14ac:dyDescent="0.25">
      <c r="A76" s="273"/>
      <c r="B76" s="273"/>
      <c r="C76" s="273"/>
      <c r="D76" s="273"/>
      <c r="E76" s="312"/>
      <c r="F76" s="312"/>
      <c r="G76" s="396" t="s">
        <v>167</v>
      </c>
      <c r="H76" s="159" t="s">
        <v>168</v>
      </c>
      <c r="I76" s="42">
        <v>397613043.47826087</v>
      </c>
    </row>
    <row r="77" spans="1:9" ht="28.5" x14ac:dyDescent="0.25">
      <c r="A77" s="273"/>
      <c r="B77" s="273" t="s">
        <v>175</v>
      </c>
      <c r="C77" s="273" t="s">
        <v>164</v>
      </c>
      <c r="D77" s="273" t="s">
        <v>177</v>
      </c>
      <c r="E77" s="312">
        <v>39479</v>
      </c>
      <c r="F77" s="312">
        <v>47058</v>
      </c>
      <c r="G77" s="396" t="s">
        <v>165</v>
      </c>
      <c r="H77" s="159" t="s">
        <v>166</v>
      </c>
      <c r="I77" s="42">
        <v>1414285714.2857141</v>
      </c>
    </row>
    <row r="78" spans="1:9" ht="42.75" x14ac:dyDescent="0.25">
      <c r="A78" s="273"/>
      <c r="B78" s="273"/>
      <c r="C78" s="273"/>
      <c r="D78" s="273"/>
      <c r="E78" s="312"/>
      <c r="F78" s="312"/>
      <c r="G78" s="396" t="s">
        <v>167</v>
      </c>
      <c r="H78" s="159" t="s">
        <v>168</v>
      </c>
      <c r="I78" s="42">
        <v>974637043.78881979</v>
      </c>
    </row>
    <row r="79" spans="1:9" ht="28.5" x14ac:dyDescent="0.25">
      <c r="A79" s="273"/>
      <c r="B79" s="273" t="s">
        <v>176</v>
      </c>
      <c r="C79" s="273" t="s">
        <v>164</v>
      </c>
      <c r="D79" s="273" t="s">
        <v>177</v>
      </c>
      <c r="E79" s="312">
        <v>38777</v>
      </c>
      <c r="F79" s="312">
        <v>38687</v>
      </c>
      <c r="G79" s="396" t="s">
        <v>165</v>
      </c>
      <c r="H79" s="159" t="s">
        <v>166</v>
      </c>
      <c r="I79" s="42">
        <v>1414285714.2857144</v>
      </c>
    </row>
    <row r="80" spans="1:9" ht="42.75" x14ac:dyDescent="0.25">
      <c r="A80" s="273"/>
      <c r="B80" s="273"/>
      <c r="C80" s="273"/>
      <c r="D80" s="273"/>
      <c r="E80" s="312"/>
      <c r="F80" s="312"/>
      <c r="G80" s="396" t="s">
        <v>167</v>
      </c>
      <c r="H80" s="159" t="s">
        <v>168</v>
      </c>
      <c r="I80" s="42">
        <v>639343167.70186341</v>
      </c>
    </row>
    <row r="81" spans="1:9" ht="99.75" x14ac:dyDescent="0.25">
      <c r="A81" s="273" t="s">
        <v>768</v>
      </c>
      <c r="B81" s="96" t="s">
        <v>733</v>
      </c>
      <c r="C81" s="159" t="s">
        <v>771</v>
      </c>
      <c r="D81" s="159" t="s">
        <v>549</v>
      </c>
      <c r="E81" s="170"/>
      <c r="F81" s="170"/>
      <c r="G81" s="396"/>
      <c r="H81" s="159"/>
      <c r="I81" s="42"/>
    </row>
    <row r="82" spans="1:9" ht="42.75" x14ac:dyDescent="0.25">
      <c r="A82" s="273"/>
      <c r="B82" s="50" t="s">
        <v>297</v>
      </c>
      <c r="C82" s="191" t="s">
        <v>298</v>
      </c>
      <c r="D82" s="153" t="s">
        <v>544</v>
      </c>
      <c r="E82" s="170">
        <v>43539</v>
      </c>
      <c r="F82" s="170">
        <v>43800</v>
      </c>
      <c r="G82" s="390" t="s">
        <v>74</v>
      </c>
      <c r="H82" s="159" t="s">
        <v>287</v>
      </c>
      <c r="I82" s="42"/>
    </row>
    <row r="83" spans="1:9" ht="28.5" x14ac:dyDescent="0.25">
      <c r="A83" s="273"/>
      <c r="B83" s="50" t="s">
        <v>545</v>
      </c>
      <c r="C83" s="191" t="s">
        <v>546</v>
      </c>
      <c r="D83" s="153" t="s">
        <v>547</v>
      </c>
      <c r="E83" s="170">
        <v>43556</v>
      </c>
      <c r="F83" s="170">
        <v>43814</v>
      </c>
      <c r="G83" s="390"/>
      <c r="H83" s="159"/>
      <c r="I83" s="42"/>
    </row>
    <row r="84" spans="1:9" ht="85.5" x14ac:dyDescent="0.25">
      <c r="A84" s="273" t="s">
        <v>768</v>
      </c>
      <c r="B84" s="96" t="s">
        <v>243</v>
      </c>
      <c r="C84" s="159" t="s">
        <v>778</v>
      </c>
      <c r="D84" s="264" t="s">
        <v>244</v>
      </c>
      <c r="E84" s="107">
        <v>43497</v>
      </c>
      <c r="F84" s="107">
        <v>43822</v>
      </c>
      <c r="G84" s="396" t="s">
        <v>74</v>
      </c>
      <c r="H84" s="116" t="s">
        <v>245</v>
      </c>
      <c r="I84" s="115">
        <v>1189058288</v>
      </c>
    </row>
    <row r="85" spans="1:9" ht="85.5" x14ac:dyDescent="0.25">
      <c r="A85" s="273"/>
      <c r="B85" s="96" t="s">
        <v>247</v>
      </c>
      <c r="C85" s="159" t="s">
        <v>248</v>
      </c>
      <c r="D85" s="264"/>
      <c r="E85" s="107">
        <v>43475</v>
      </c>
      <c r="F85" s="107">
        <v>43827</v>
      </c>
      <c r="G85" s="396" t="s">
        <v>74</v>
      </c>
      <c r="H85" s="116" t="s">
        <v>245</v>
      </c>
      <c r="I85" s="115">
        <v>2558988638</v>
      </c>
    </row>
    <row r="86" spans="1:9" s="11" customFormat="1" ht="99.75" x14ac:dyDescent="0.25">
      <c r="A86" s="273" t="s">
        <v>768</v>
      </c>
      <c r="B86" s="109" t="s">
        <v>255</v>
      </c>
      <c r="C86" s="109" t="s">
        <v>825</v>
      </c>
      <c r="D86" s="109" t="s">
        <v>250</v>
      </c>
      <c r="E86" s="254">
        <v>43525</v>
      </c>
      <c r="F86" s="254">
        <v>43799</v>
      </c>
      <c r="G86" s="403" t="s">
        <v>74</v>
      </c>
      <c r="H86" s="196" t="s">
        <v>251</v>
      </c>
      <c r="I86" s="308">
        <v>1154031170</v>
      </c>
    </row>
    <row r="87" spans="1:9" s="11" customFormat="1" ht="99.75" x14ac:dyDescent="0.25">
      <c r="A87" s="273"/>
      <c r="B87" s="109" t="s">
        <v>256</v>
      </c>
      <c r="C87" s="109" t="s">
        <v>826</v>
      </c>
      <c r="D87" s="109" t="s">
        <v>250</v>
      </c>
      <c r="E87" s="254">
        <v>43525</v>
      </c>
      <c r="F87" s="254">
        <v>43799</v>
      </c>
      <c r="G87" s="403" t="s">
        <v>74</v>
      </c>
      <c r="H87" s="196" t="s">
        <v>251</v>
      </c>
      <c r="I87" s="309"/>
    </row>
    <row r="88" spans="1:9" ht="99.75" x14ac:dyDescent="0.25">
      <c r="A88" s="273"/>
      <c r="B88" s="109" t="s">
        <v>257</v>
      </c>
      <c r="C88" s="109" t="s">
        <v>827</v>
      </c>
      <c r="D88" s="109" t="s">
        <v>250</v>
      </c>
      <c r="E88" s="254">
        <v>43525</v>
      </c>
      <c r="F88" s="254">
        <v>43799</v>
      </c>
      <c r="G88" s="403" t="s">
        <v>74</v>
      </c>
      <c r="H88" s="196" t="s">
        <v>251</v>
      </c>
      <c r="I88" s="310"/>
    </row>
    <row r="89" spans="1:9" ht="99.75" x14ac:dyDescent="0.25">
      <c r="A89" s="273"/>
      <c r="B89" s="109" t="s">
        <v>258</v>
      </c>
      <c r="C89" s="109" t="s">
        <v>828</v>
      </c>
      <c r="D89" s="109" t="s">
        <v>250</v>
      </c>
      <c r="E89" s="254">
        <v>43525</v>
      </c>
      <c r="F89" s="254">
        <v>43799</v>
      </c>
      <c r="G89" s="405" t="s">
        <v>74</v>
      </c>
      <c r="H89" s="196" t="s">
        <v>251</v>
      </c>
      <c r="I89" s="119">
        <v>891838669</v>
      </c>
    </row>
    <row r="90" spans="1:9" s="24" customFormat="1" ht="114" customHeight="1" x14ac:dyDescent="0.25">
      <c r="A90" s="269" t="s">
        <v>768</v>
      </c>
      <c r="B90" s="111" t="s">
        <v>783</v>
      </c>
      <c r="C90" s="191" t="s">
        <v>782</v>
      </c>
      <c r="D90" s="159" t="s">
        <v>134</v>
      </c>
      <c r="E90" s="106">
        <v>43466</v>
      </c>
      <c r="F90" s="106">
        <v>43800</v>
      </c>
      <c r="G90" s="390" t="s">
        <v>74</v>
      </c>
      <c r="H90" s="159" t="s">
        <v>132</v>
      </c>
      <c r="I90" s="42">
        <f>3203192913+1113678617+710000000</f>
        <v>5026871530</v>
      </c>
    </row>
    <row r="91" spans="1:9" s="24" customFormat="1" ht="42.75" x14ac:dyDescent="0.25">
      <c r="A91" s="270"/>
      <c r="B91" s="111" t="s">
        <v>718</v>
      </c>
      <c r="C91" s="191" t="s">
        <v>719</v>
      </c>
      <c r="D91" s="159" t="s">
        <v>134</v>
      </c>
      <c r="E91" s="106">
        <v>43466</v>
      </c>
      <c r="F91" s="106">
        <v>43800</v>
      </c>
      <c r="G91" s="390" t="s">
        <v>74</v>
      </c>
      <c r="H91" s="159" t="s">
        <v>132</v>
      </c>
      <c r="I91" s="42">
        <f>1749807087+295746649+24000000</f>
        <v>2069553736</v>
      </c>
    </row>
    <row r="92" spans="1:9" ht="28.5" x14ac:dyDescent="0.25">
      <c r="A92" s="271"/>
      <c r="B92" s="50" t="s">
        <v>770</v>
      </c>
      <c r="C92" s="191" t="s">
        <v>769</v>
      </c>
      <c r="D92" s="153" t="s">
        <v>761</v>
      </c>
      <c r="E92" s="170"/>
      <c r="F92" s="170"/>
      <c r="G92" s="390"/>
      <c r="H92" s="159"/>
      <c r="I92" s="42"/>
    </row>
    <row r="93" spans="1:9" x14ac:dyDescent="0.25">
      <c r="A93" s="54"/>
      <c r="B93" s="8"/>
      <c r="C93" s="8"/>
      <c r="D93" s="9"/>
      <c r="E93" s="9"/>
      <c r="F93" s="8"/>
      <c r="G93" s="393"/>
      <c r="H93" s="54"/>
      <c r="I93" s="8"/>
    </row>
    <row r="94" spans="1:9" x14ac:dyDescent="0.25">
      <c r="A94" s="54"/>
      <c r="B94" s="8"/>
      <c r="C94" s="8"/>
      <c r="D94" s="9"/>
      <c r="E94" s="9"/>
      <c r="F94" s="8"/>
      <c r="G94" s="393"/>
      <c r="H94" s="54"/>
      <c r="I94" s="8"/>
    </row>
    <row r="95" spans="1:9" x14ac:dyDescent="0.25">
      <c r="A95" s="54"/>
      <c r="B95" s="8"/>
      <c r="C95" s="8"/>
      <c r="D95" s="9"/>
      <c r="E95" s="9"/>
      <c r="F95" s="8"/>
      <c r="G95" s="393"/>
      <c r="H95" s="54"/>
      <c r="I95" s="8"/>
    </row>
    <row r="96" spans="1:9" x14ac:dyDescent="0.25">
      <c r="A96" s="54"/>
      <c r="B96" s="8"/>
      <c r="C96" s="8"/>
      <c r="D96" s="9"/>
      <c r="E96" s="9"/>
      <c r="F96" s="8"/>
      <c r="G96" s="393"/>
      <c r="H96" s="54"/>
      <c r="I96" s="8"/>
    </row>
    <row r="97" spans="1:9" x14ac:dyDescent="0.25">
      <c r="A97" s="54"/>
      <c r="B97" s="8"/>
      <c r="C97" s="8"/>
      <c r="D97" s="9"/>
      <c r="E97" s="9"/>
      <c r="F97" s="8"/>
      <c r="G97" s="393"/>
      <c r="H97" s="54"/>
      <c r="I97" s="8"/>
    </row>
    <row r="98" spans="1:9" x14ac:dyDescent="0.25">
      <c r="A98" s="54"/>
      <c r="B98" s="8"/>
      <c r="C98" s="8"/>
      <c r="D98" s="9"/>
      <c r="E98" s="9"/>
      <c r="F98" s="8"/>
      <c r="G98" s="393"/>
      <c r="H98" s="54"/>
      <c r="I98" s="8"/>
    </row>
    <row r="99" spans="1:9" x14ac:dyDescent="0.25">
      <c r="A99" s="54"/>
      <c r="B99" s="8"/>
      <c r="C99" s="8"/>
      <c r="D99" s="9"/>
      <c r="E99" s="9"/>
      <c r="F99" s="8"/>
      <c r="G99" s="393"/>
      <c r="H99" s="54"/>
      <c r="I99" s="8"/>
    </row>
    <row r="100" spans="1:9" x14ac:dyDescent="0.25">
      <c r="A100" s="54"/>
      <c r="B100" s="8"/>
      <c r="C100" s="8"/>
      <c r="D100" s="9"/>
      <c r="E100" s="9"/>
      <c r="F100" s="8"/>
      <c r="G100" s="393"/>
      <c r="H100" s="54"/>
      <c r="I100" s="8"/>
    </row>
    <row r="101" spans="1:9" x14ac:dyDescent="0.25">
      <c r="A101" s="54"/>
      <c r="B101" s="8"/>
      <c r="C101" s="8"/>
      <c r="D101" s="9"/>
      <c r="E101" s="9"/>
      <c r="F101" s="8"/>
      <c r="G101" s="393"/>
      <c r="H101" s="54"/>
      <c r="I101" s="8"/>
    </row>
    <row r="102" spans="1:9" x14ac:dyDescent="0.25">
      <c r="A102" s="54"/>
      <c r="B102" s="8"/>
      <c r="C102" s="8"/>
      <c r="D102" s="9"/>
      <c r="E102" s="9"/>
      <c r="F102" s="8"/>
      <c r="G102" s="393"/>
      <c r="H102" s="54"/>
      <c r="I102" s="8"/>
    </row>
    <row r="103" spans="1:9" x14ac:dyDescent="0.25">
      <c r="A103" s="54"/>
      <c r="B103" s="8"/>
      <c r="C103" s="8"/>
      <c r="D103" s="9"/>
      <c r="E103" s="9"/>
      <c r="F103" s="8"/>
      <c r="G103" s="393"/>
      <c r="H103" s="54"/>
      <c r="I103" s="8"/>
    </row>
    <row r="104" spans="1:9" x14ac:dyDescent="0.25">
      <c r="A104" s="54"/>
      <c r="B104" s="8"/>
      <c r="C104" s="8"/>
      <c r="D104" s="9"/>
      <c r="E104" s="9"/>
      <c r="F104" s="8"/>
      <c r="G104" s="393"/>
      <c r="H104" s="54"/>
      <c r="I104" s="8"/>
    </row>
    <row r="105" spans="1:9" x14ac:dyDescent="0.25">
      <c r="A105" s="54"/>
      <c r="B105" s="8"/>
      <c r="C105" s="8"/>
      <c r="D105" s="9"/>
      <c r="E105" s="9"/>
      <c r="F105" s="8"/>
      <c r="G105" s="393"/>
      <c r="H105" s="54"/>
      <c r="I105" s="8"/>
    </row>
    <row r="106" spans="1:9" x14ac:dyDescent="0.25">
      <c r="A106" s="54"/>
      <c r="B106" s="8"/>
      <c r="C106" s="8"/>
      <c r="D106" s="9"/>
      <c r="E106" s="9"/>
      <c r="F106" s="8"/>
      <c r="G106" s="393"/>
      <c r="H106" s="54"/>
      <c r="I106" s="8"/>
    </row>
    <row r="107" spans="1:9" x14ac:dyDescent="0.25">
      <c r="A107" s="54"/>
      <c r="B107" s="8"/>
      <c r="C107" s="8"/>
      <c r="D107" s="9"/>
      <c r="E107" s="9"/>
      <c r="F107" s="8"/>
      <c r="G107" s="393"/>
      <c r="H107" s="54"/>
      <c r="I107" s="8"/>
    </row>
    <row r="108" spans="1:9" x14ac:dyDescent="0.25">
      <c r="A108" s="54"/>
      <c r="B108" s="8"/>
      <c r="C108" s="8"/>
      <c r="D108" s="9"/>
      <c r="E108" s="9"/>
      <c r="F108" s="8"/>
      <c r="G108" s="393"/>
      <c r="H108" s="54"/>
      <c r="I108" s="8"/>
    </row>
    <row r="109" spans="1:9" x14ac:dyDescent="0.25">
      <c r="A109" s="54"/>
      <c r="B109" s="8"/>
      <c r="C109" s="8"/>
      <c r="D109" s="9"/>
      <c r="E109" s="9"/>
      <c r="F109" s="8"/>
      <c r="G109" s="393"/>
      <c r="H109" s="54"/>
      <c r="I109" s="8"/>
    </row>
    <row r="110" spans="1:9" x14ac:dyDescent="0.25">
      <c r="A110" s="54"/>
      <c r="B110" s="8"/>
      <c r="C110" s="8"/>
      <c r="D110" s="9"/>
      <c r="E110" s="9"/>
      <c r="F110" s="8"/>
      <c r="G110" s="393"/>
      <c r="H110" s="54"/>
      <c r="I110" s="8"/>
    </row>
    <row r="111" spans="1:9" x14ac:dyDescent="0.25">
      <c r="A111" s="54"/>
      <c r="B111" s="8"/>
      <c r="C111" s="8"/>
      <c r="D111" s="9"/>
      <c r="E111" s="9"/>
      <c r="F111" s="8"/>
      <c r="G111" s="393"/>
      <c r="H111" s="54"/>
      <c r="I111" s="8"/>
    </row>
    <row r="112" spans="1:9" x14ac:dyDescent="0.25">
      <c r="A112" s="54"/>
      <c r="B112" s="8"/>
      <c r="C112" s="8"/>
      <c r="D112" s="9"/>
      <c r="E112" s="9"/>
      <c r="F112" s="8"/>
      <c r="G112" s="393"/>
      <c r="H112" s="54"/>
      <c r="I112" s="8"/>
    </row>
    <row r="113" spans="1:9" x14ac:dyDescent="0.25">
      <c r="A113" s="54"/>
      <c r="B113" s="8"/>
      <c r="C113" s="8"/>
      <c r="D113" s="9"/>
      <c r="E113" s="9"/>
      <c r="F113" s="8"/>
      <c r="G113" s="393"/>
      <c r="H113" s="54"/>
      <c r="I113" s="8"/>
    </row>
    <row r="114" spans="1:9" x14ac:dyDescent="0.25">
      <c r="A114" s="54"/>
      <c r="B114" s="8"/>
      <c r="C114" s="8"/>
      <c r="D114" s="9"/>
      <c r="E114" s="9"/>
      <c r="F114" s="8"/>
      <c r="G114" s="393"/>
      <c r="H114" s="54"/>
      <c r="I114" s="8"/>
    </row>
    <row r="115" spans="1:9" x14ac:dyDescent="0.25">
      <c r="A115" s="54"/>
      <c r="B115" s="8"/>
      <c r="C115" s="8"/>
      <c r="D115" s="9"/>
      <c r="E115" s="9"/>
      <c r="F115" s="8"/>
      <c r="G115" s="393"/>
      <c r="H115" s="54"/>
      <c r="I115" s="8"/>
    </row>
    <row r="116" spans="1:9" x14ac:dyDescent="0.25">
      <c r="A116" s="54"/>
      <c r="B116" s="8"/>
      <c r="C116" s="8"/>
      <c r="D116" s="9"/>
      <c r="E116" s="9"/>
      <c r="F116" s="8"/>
      <c r="G116" s="393"/>
      <c r="H116" s="54"/>
      <c r="I116" s="8"/>
    </row>
    <row r="117" spans="1:9" x14ac:dyDescent="0.25">
      <c r="A117" s="54"/>
      <c r="B117" s="8"/>
      <c r="C117" s="8"/>
      <c r="D117" s="9"/>
      <c r="E117" s="9"/>
      <c r="F117" s="8"/>
      <c r="G117" s="393"/>
      <c r="H117" s="54"/>
      <c r="I117" s="8"/>
    </row>
    <row r="118" spans="1:9" x14ac:dyDescent="0.25">
      <c r="A118" s="54"/>
      <c r="B118" s="8"/>
      <c r="C118" s="8"/>
      <c r="D118" s="9"/>
      <c r="E118" s="9"/>
      <c r="F118" s="8"/>
      <c r="G118" s="393"/>
      <c r="H118" s="54"/>
      <c r="I118" s="8"/>
    </row>
    <row r="119" spans="1:9" x14ac:dyDescent="0.25">
      <c r="A119" s="54"/>
      <c r="B119" s="8"/>
      <c r="C119" s="8"/>
      <c r="D119" s="9"/>
      <c r="E119" s="9"/>
      <c r="F119" s="8"/>
      <c r="G119" s="393"/>
      <c r="H119" s="54"/>
      <c r="I119" s="8"/>
    </row>
    <row r="120" spans="1:9" x14ac:dyDescent="0.25">
      <c r="A120" s="54"/>
      <c r="B120" s="8"/>
      <c r="C120" s="8"/>
      <c r="D120" s="9"/>
      <c r="E120" s="9"/>
      <c r="F120" s="8"/>
      <c r="G120" s="393"/>
      <c r="H120" s="54"/>
      <c r="I120" s="8"/>
    </row>
    <row r="121" spans="1:9" x14ac:dyDescent="0.25">
      <c r="A121" s="54"/>
      <c r="B121" s="8"/>
      <c r="C121" s="8"/>
      <c r="D121" s="9"/>
      <c r="E121" s="9"/>
      <c r="F121" s="8"/>
      <c r="G121" s="393"/>
      <c r="H121" s="54"/>
      <c r="I121" s="8"/>
    </row>
    <row r="122" spans="1:9" x14ac:dyDescent="0.25">
      <c r="A122" s="54"/>
      <c r="B122" s="8"/>
      <c r="C122" s="8"/>
      <c r="D122" s="9"/>
      <c r="E122" s="9"/>
      <c r="F122" s="8"/>
      <c r="G122" s="393"/>
      <c r="H122" s="54"/>
      <c r="I122" s="8"/>
    </row>
    <row r="123" spans="1:9" x14ac:dyDescent="0.25">
      <c r="A123" s="54"/>
      <c r="B123" s="8"/>
      <c r="C123" s="8"/>
      <c r="D123" s="9"/>
      <c r="E123" s="9"/>
      <c r="F123" s="8"/>
      <c r="G123" s="393"/>
      <c r="H123" s="54"/>
      <c r="I123" s="8"/>
    </row>
    <row r="124" spans="1:9" x14ac:dyDescent="0.25">
      <c r="A124" s="54"/>
      <c r="B124" s="8"/>
      <c r="C124" s="8"/>
      <c r="D124" s="9"/>
      <c r="E124" s="9"/>
      <c r="F124" s="8"/>
      <c r="G124" s="393"/>
      <c r="H124" s="54"/>
      <c r="I124" s="8"/>
    </row>
    <row r="125" spans="1:9" x14ac:dyDescent="0.25">
      <c r="A125" s="54"/>
      <c r="B125" s="8"/>
      <c r="C125" s="8"/>
      <c r="D125" s="9"/>
      <c r="E125" s="9"/>
      <c r="F125" s="8"/>
      <c r="G125" s="393"/>
      <c r="H125" s="54"/>
      <c r="I125" s="8"/>
    </row>
    <row r="126" spans="1:9" x14ac:dyDescent="0.25">
      <c r="A126" s="54"/>
      <c r="B126" s="8"/>
      <c r="C126" s="8"/>
      <c r="D126" s="9"/>
      <c r="E126" s="9"/>
      <c r="F126" s="8"/>
      <c r="G126" s="393"/>
      <c r="H126" s="54"/>
      <c r="I126" s="8"/>
    </row>
    <row r="127" spans="1:9" x14ac:dyDescent="0.25">
      <c r="A127" s="54"/>
      <c r="B127" s="8"/>
      <c r="C127" s="8"/>
      <c r="D127" s="9"/>
      <c r="E127" s="9"/>
      <c r="F127" s="8"/>
      <c r="G127" s="393"/>
      <c r="H127" s="54"/>
      <c r="I127" s="8"/>
    </row>
    <row r="128" spans="1:9" x14ac:dyDescent="0.25">
      <c r="A128" s="54"/>
      <c r="B128" s="8"/>
      <c r="C128" s="8"/>
      <c r="D128" s="9"/>
      <c r="E128" s="9"/>
      <c r="F128" s="8"/>
      <c r="G128" s="393"/>
      <c r="H128" s="54"/>
      <c r="I128" s="8"/>
    </row>
    <row r="129" spans="1:9" x14ac:dyDescent="0.25">
      <c r="A129" s="54"/>
      <c r="B129" s="8"/>
      <c r="C129" s="8"/>
      <c r="D129" s="9"/>
      <c r="E129" s="9"/>
      <c r="F129" s="8"/>
      <c r="G129" s="393"/>
      <c r="H129" s="54"/>
      <c r="I129" s="8"/>
    </row>
    <row r="130" spans="1:9" x14ac:dyDescent="0.25">
      <c r="A130" s="54"/>
      <c r="B130" s="8"/>
      <c r="C130" s="8"/>
      <c r="D130" s="9"/>
      <c r="E130" s="9"/>
      <c r="F130" s="8"/>
      <c r="G130" s="393"/>
      <c r="H130" s="54"/>
      <c r="I130" s="8"/>
    </row>
    <row r="131" spans="1:9" x14ac:dyDescent="0.25">
      <c r="A131" s="54"/>
      <c r="B131" s="8"/>
      <c r="C131" s="8"/>
      <c r="D131" s="9"/>
      <c r="E131" s="9"/>
      <c r="F131" s="8"/>
      <c r="G131" s="393"/>
      <c r="H131" s="54"/>
      <c r="I131" s="8"/>
    </row>
  </sheetData>
  <autoFilter ref="A7:I92">
    <filterColumn colId="4" showButton="0"/>
  </autoFilter>
  <dataConsolidate link="1"/>
  <mergeCells count="103">
    <mergeCell ref="F71:F72"/>
    <mergeCell ref="B73:B74"/>
    <mergeCell ref="C73:C74"/>
    <mergeCell ref="D73:D74"/>
    <mergeCell ref="E73:E74"/>
    <mergeCell ref="G7:G8"/>
    <mergeCell ref="H7:H8"/>
    <mergeCell ref="I7:I8"/>
    <mergeCell ref="B7:B8"/>
    <mergeCell ref="C7:C8"/>
    <mergeCell ref="D7:D8"/>
    <mergeCell ref="E7:F7"/>
    <mergeCell ref="B44:B46"/>
    <mergeCell ref="D44:D46"/>
    <mergeCell ref="I44:I46"/>
    <mergeCell ref="B34:B35"/>
    <mergeCell ref="F36:F37"/>
    <mergeCell ref="A1:B3"/>
    <mergeCell ref="C1:H3"/>
    <mergeCell ref="I2:I3"/>
    <mergeCell ref="A5:I5"/>
    <mergeCell ref="A4:G4"/>
    <mergeCell ref="A26:A28"/>
    <mergeCell ref="B26:B28"/>
    <mergeCell ref="I60:I64"/>
    <mergeCell ref="A16:A18"/>
    <mergeCell ref="B16:B18"/>
    <mergeCell ref="C16:C18"/>
    <mergeCell ref="F19:F20"/>
    <mergeCell ref="A19:A20"/>
    <mergeCell ref="A7:A8"/>
    <mergeCell ref="A44:A46"/>
    <mergeCell ref="A34:A35"/>
    <mergeCell ref="A36:A37"/>
    <mergeCell ref="B19:B20"/>
    <mergeCell ref="C19:C20"/>
    <mergeCell ref="D19:D20"/>
    <mergeCell ref="E19:E20"/>
    <mergeCell ref="C36:C37"/>
    <mergeCell ref="D36:D37"/>
    <mergeCell ref="E36:E37"/>
    <mergeCell ref="B36:B37"/>
    <mergeCell ref="I32:I33"/>
    <mergeCell ref="B29:B33"/>
    <mergeCell ref="F21:F22"/>
    <mergeCell ref="F23:F24"/>
    <mergeCell ref="A29:A33"/>
    <mergeCell ref="A21:A22"/>
    <mergeCell ref="C21:C22"/>
    <mergeCell ref="D21:D22"/>
    <mergeCell ref="E21:E22"/>
    <mergeCell ref="B21:B22"/>
    <mergeCell ref="A23:A24"/>
    <mergeCell ref="B23:B24"/>
    <mergeCell ref="C23:C24"/>
    <mergeCell ref="D23:D24"/>
    <mergeCell ref="E23:E24"/>
    <mergeCell ref="D34:D35"/>
    <mergeCell ref="B41:B42"/>
    <mergeCell ref="D41:D42"/>
    <mergeCell ref="E41:E42"/>
    <mergeCell ref="A86:A89"/>
    <mergeCell ref="A60:A65"/>
    <mergeCell ref="B60:B65"/>
    <mergeCell ref="D60:D65"/>
    <mergeCell ref="A69:A80"/>
    <mergeCell ref="B69:B70"/>
    <mergeCell ref="C69:C70"/>
    <mergeCell ref="D69:D70"/>
    <mergeCell ref="E69:E70"/>
    <mergeCell ref="F69:F70"/>
    <mergeCell ref="F73:F74"/>
    <mergeCell ref="E79:E80"/>
    <mergeCell ref="B71:B72"/>
    <mergeCell ref="C71:C72"/>
    <mergeCell ref="D71:D72"/>
    <mergeCell ref="E71:E72"/>
    <mergeCell ref="B75:B76"/>
    <mergeCell ref="C75:C76"/>
    <mergeCell ref="A90:A92"/>
    <mergeCell ref="I86:I88"/>
    <mergeCell ref="F41:F42"/>
    <mergeCell ref="G41:G42"/>
    <mergeCell ref="I41:I42"/>
    <mergeCell ref="H41:H42"/>
    <mergeCell ref="A41:A42"/>
    <mergeCell ref="H34:H35"/>
    <mergeCell ref="I34:I35"/>
    <mergeCell ref="D75:D76"/>
    <mergeCell ref="E75:E76"/>
    <mergeCell ref="F79:F80"/>
    <mergeCell ref="F75:F76"/>
    <mergeCell ref="B77:B78"/>
    <mergeCell ref="C77:C78"/>
    <mergeCell ref="D77:D78"/>
    <mergeCell ref="E77:E78"/>
    <mergeCell ref="F77:F78"/>
    <mergeCell ref="A84:A85"/>
    <mergeCell ref="D84:D85"/>
    <mergeCell ref="B79:B80"/>
    <mergeCell ref="C79:C80"/>
    <mergeCell ref="D79:D80"/>
    <mergeCell ref="A81:A83"/>
  </mergeCells>
  <dataValidations count="2">
    <dataValidation type="list" allowBlank="1" showInputMessage="1" showErrorMessage="1" sqref="G9:G58 G90:G92 G60:G83">
      <formula1>TIPO_G</formula1>
    </dataValidation>
    <dataValidation type="list" allowBlank="1" showInputMessage="1" showErrorMessage="1" sqref="G59 G84:G85">
      <formula1>tipogasto</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ZI27"/>
  <sheetViews>
    <sheetView showGridLines="0" topLeftCell="A4" zoomScale="90" zoomScaleNormal="90" zoomScaleSheetLayoutView="75" zoomScalePageLayoutView="75" workbookViewId="0">
      <selection activeCell="A28" sqref="A28:XFD73"/>
    </sheetView>
  </sheetViews>
  <sheetFormatPr baseColWidth="10" defaultRowHeight="14.25" x14ac:dyDescent="0.25"/>
  <cols>
    <col min="1" max="1" width="39.7109375" style="13" customWidth="1"/>
    <col min="2" max="2" width="29.5703125" style="13" customWidth="1"/>
    <col min="3" max="3" width="28.7109375" style="13" customWidth="1"/>
    <col min="4" max="4" width="28.140625" style="81" customWidth="1"/>
    <col min="5" max="5" width="16.7109375" style="78" customWidth="1"/>
    <col min="6" max="6" width="16.7109375" style="75" customWidth="1"/>
    <col min="7" max="7" width="23.28515625" style="397" customWidth="1"/>
    <col min="8" max="8" width="29.7109375" style="220" customWidth="1"/>
    <col min="9" max="9" width="31.140625" style="10" customWidth="1"/>
    <col min="10" max="16231" width="11.42578125" style="15"/>
    <col min="16232" max="16232" width="8.7109375" style="15" customWidth="1"/>
    <col min="16233" max="16384" width="19.7109375" style="15" customWidth="1"/>
  </cols>
  <sheetData>
    <row r="1" spans="1:10 16233:16233" s="44" customFormat="1" ht="33" customHeight="1" x14ac:dyDescent="0.25">
      <c r="A1" s="276"/>
      <c r="B1" s="276"/>
      <c r="C1" s="275" t="s">
        <v>985</v>
      </c>
      <c r="D1" s="275"/>
      <c r="E1" s="275"/>
      <c r="F1" s="275"/>
      <c r="G1" s="275"/>
      <c r="H1" s="275"/>
      <c r="I1" s="70" t="s">
        <v>60</v>
      </c>
      <c r="WZI1" s="44" t="s">
        <v>0</v>
      </c>
    </row>
    <row r="2" spans="1:10 16233:16233" s="4" customFormat="1" ht="33" customHeight="1" x14ac:dyDescent="0.25">
      <c r="A2" s="276"/>
      <c r="B2" s="276"/>
      <c r="C2" s="275"/>
      <c r="D2" s="275"/>
      <c r="E2" s="275"/>
      <c r="F2" s="275"/>
      <c r="G2" s="275"/>
      <c r="H2" s="275"/>
      <c r="I2" s="287" t="s">
        <v>4</v>
      </c>
      <c r="J2" s="44"/>
    </row>
    <row r="3" spans="1:10 16233:16233" s="44" customFormat="1" ht="38.25" customHeight="1" x14ac:dyDescent="0.25">
      <c r="A3" s="276"/>
      <c r="B3" s="276"/>
      <c r="C3" s="275"/>
      <c r="D3" s="275"/>
      <c r="E3" s="275"/>
      <c r="F3" s="275"/>
      <c r="G3" s="275"/>
      <c r="H3" s="275"/>
      <c r="I3" s="288"/>
      <c r="WZI3" s="44" t="s">
        <v>1</v>
      </c>
    </row>
    <row r="4" spans="1:10 16233:16233" s="44" customFormat="1" ht="38.25" customHeight="1" x14ac:dyDescent="0.25">
      <c r="A4" s="290" t="s">
        <v>63</v>
      </c>
      <c r="B4" s="290"/>
      <c r="C4" s="290"/>
      <c r="D4" s="290"/>
      <c r="E4" s="290"/>
      <c r="F4" s="290"/>
      <c r="G4" s="290"/>
      <c r="H4" s="219" t="s">
        <v>62</v>
      </c>
      <c r="I4" s="71">
        <v>4</v>
      </c>
    </row>
    <row r="5" spans="1:10 16233:16233" s="44" customFormat="1" ht="59.25" customHeight="1" x14ac:dyDescent="0.25">
      <c r="A5" s="289" t="s">
        <v>17</v>
      </c>
      <c r="B5" s="289"/>
      <c r="C5" s="289"/>
      <c r="D5" s="289"/>
      <c r="E5" s="289"/>
      <c r="F5" s="289"/>
      <c r="G5" s="289"/>
      <c r="H5" s="289"/>
      <c r="I5" s="289"/>
    </row>
    <row r="6" spans="1:10 16233:16233" s="5" customFormat="1" ht="9.75" customHeight="1" x14ac:dyDescent="0.25">
      <c r="A6" s="16"/>
      <c r="B6" s="17"/>
      <c r="C6" s="17"/>
      <c r="D6" s="79"/>
      <c r="E6" s="17"/>
      <c r="F6" s="17"/>
      <c r="G6" s="386"/>
      <c r="H6" s="59"/>
      <c r="I6" s="17"/>
    </row>
    <row r="7" spans="1:10 16233:16233" s="6" customFormat="1" ht="20.25" customHeight="1" x14ac:dyDescent="0.25">
      <c r="A7" s="297" t="s">
        <v>8</v>
      </c>
      <c r="B7" s="297" t="s">
        <v>10</v>
      </c>
      <c r="C7" s="297" t="s">
        <v>11</v>
      </c>
      <c r="D7" s="325" t="s">
        <v>12</v>
      </c>
      <c r="E7" s="297" t="s">
        <v>13</v>
      </c>
      <c r="F7" s="297"/>
      <c r="G7" s="394" t="s">
        <v>14</v>
      </c>
      <c r="H7" s="321" t="s">
        <v>61</v>
      </c>
      <c r="I7" s="297" t="s">
        <v>15</v>
      </c>
    </row>
    <row r="8" spans="1:10 16233:16233" s="6" customFormat="1" ht="20.25" customHeight="1" x14ac:dyDescent="0.25">
      <c r="A8" s="297"/>
      <c r="B8" s="297"/>
      <c r="C8" s="297"/>
      <c r="D8" s="325"/>
      <c r="E8" s="72" t="s">
        <v>106</v>
      </c>
      <c r="F8" s="72" t="s">
        <v>107</v>
      </c>
      <c r="G8" s="394"/>
      <c r="H8" s="322"/>
      <c r="I8" s="297"/>
    </row>
    <row r="9" spans="1:10 16233:16233" s="6" customFormat="1" ht="71.25" customHeight="1" x14ac:dyDescent="0.25">
      <c r="A9" s="323" t="s">
        <v>605</v>
      </c>
      <c r="B9" s="323" t="s">
        <v>722</v>
      </c>
      <c r="C9" s="52" t="s">
        <v>750</v>
      </c>
      <c r="D9" s="323" t="s">
        <v>753</v>
      </c>
      <c r="E9" s="164"/>
      <c r="F9" s="164"/>
      <c r="G9" s="373"/>
      <c r="H9" s="223"/>
      <c r="I9" s="373"/>
    </row>
    <row r="10" spans="1:10 16233:16233" s="6" customFormat="1" ht="28.5" x14ac:dyDescent="0.25">
      <c r="A10" s="326"/>
      <c r="B10" s="326"/>
      <c r="C10" s="52" t="s">
        <v>751</v>
      </c>
      <c r="D10" s="324"/>
      <c r="E10" s="164"/>
      <c r="F10" s="164"/>
      <c r="G10" s="373"/>
      <c r="H10" s="223"/>
      <c r="I10" s="373"/>
    </row>
    <row r="11" spans="1:10 16233:16233" s="6" customFormat="1" ht="57" x14ac:dyDescent="0.25">
      <c r="A11" s="324"/>
      <c r="B11" s="324"/>
      <c r="C11" s="52" t="s">
        <v>752</v>
      </c>
      <c r="D11" s="173" t="s">
        <v>754</v>
      </c>
      <c r="E11" s="164"/>
      <c r="F11" s="164"/>
      <c r="G11" s="373"/>
      <c r="H11" s="223"/>
      <c r="I11" s="373"/>
    </row>
    <row r="12" spans="1:10 16233:16233" s="6" customFormat="1" ht="71.25" customHeight="1" x14ac:dyDescent="0.25">
      <c r="A12" s="323" t="s">
        <v>605</v>
      </c>
      <c r="B12" s="323" t="s">
        <v>607</v>
      </c>
      <c r="C12" s="52" t="s">
        <v>656</v>
      </c>
      <c r="D12" s="52" t="s">
        <v>606</v>
      </c>
      <c r="E12" s="164"/>
      <c r="F12" s="164"/>
      <c r="G12" s="373"/>
      <c r="H12" s="223"/>
      <c r="I12" s="378">
        <v>575000000</v>
      </c>
    </row>
    <row r="13" spans="1:10 16233:16233" s="6" customFormat="1" ht="99.75" x14ac:dyDescent="0.25">
      <c r="A13" s="324"/>
      <c r="B13" s="324"/>
      <c r="C13" s="52" t="s">
        <v>658</v>
      </c>
      <c r="D13" s="52" t="s">
        <v>606</v>
      </c>
      <c r="E13" s="164"/>
      <c r="F13" s="164"/>
      <c r="G13" s="373"/>
      <c r="H13" s="223"/>
      <c r="I13" s="373"/>
    </row>
    <row r="14" spans="1:10 16233:16233" s="6" customFormat="1" ht="66" customHeight="1" x14ac:dyDescent="0.25">
      <c r="A14" s="97" t="s">
        <v>608</v>
      </c>
      <c r="B14" s="166" t="s">
        <v>609</v>
      </c>
      <c r="C14" s="166" t="s">
        <v>100</v>
      </c>
      <c r="D14" s="160" t="s">
        <v>657</v>
      </c>
      <c r="E14" s="99">
        <v>43466</v>
      </c>
      <c r="F14" s="99">
        <v>43800</v>
      </c>
      <c r="G14" s="387"/>
      <c r="H14" s="166"/>
      <c r="I14" s="374">
        <v>473896028.31999999</v>
      </c>
    </row>
    <row r="15" spans="1:10 16233:16233" s="6" customFormat="1" ht="71.25" customHeight="1" x14ac:dyDescent="0.25">
      <c r="A15" s="268" t="s">
        <v>608</v>
      </c>
      <c r="B15" s="269" t="s">
        <v>939</v>
      </c>
      <c r="C15" s="166" t="s">
        <v>610</v>
      </c>
      <c r="D15" s="160" t="s">
        <v>657</v>
      </c>
      <c r="E15" s="154"/>
      <c r="F15" s="154"/>
      <c r="G15" s="387" t="s">
        <v>74</v>
      </c>
      <c r="H15" s="166" t="s">
        <v>225</v>
      </c>
      <c r="I15" s="375">
        <v>82719861.439999998</v>
      </c>
    </row>
    <row r="16" spans="1:10 16233:16233" s="6" customFormat="1" ht="88.5" customHeight="1" x14ac:dyDescent="0.25">
      <c r="A16" s="265"/>
      <c r="B16" s="270"/>
      <c r="C16" s="166" t="s">
        <v>611</v>
      </c>
      <c r="D16" s="160" t="s">
        <v>657</v>
      </c>
      <c r="E16" s="99">
        <v>43466</v>
      </c>
      <c r="F16" s="99">
        <v>43800</v>
      </c>
      <c r="G16" s="387"/>
      <c r="H16" s="166"/>
      <c r="I16" s="375"/>
    </row>
    <row r="17" spans="1:9" s="6" customFormat="1" ht="85.5" x14ac:dyDescent="0.25">
      <c r="A17" s="267"/>
      <c r="B17" s="271"/>
      <c r="C17" s="36" t="s">
        <v>612</v>
      </c>
      <c r="D17" s="160" t="s">
        <v>657</v>
      </c>
      <c r="E17" s="99">
        <v>43466</v>
      </c>
      <c r="F17" s="99">
        <v>43800</v>
      </c>
      <c r="G17" s="387"/>
      <c r="H17" s="166"/>
      <c r="I17" s="375"/>
    </row>
    <row r="18" spans="1:9" s="6" customFormat="1" ht="85.5" x14ac:dyDescent="0.25">
      <c r="A18" s="323" t="s">
        <v>608</v>
      </c>
      <c r="B18" s="269" t="s">
        <v>613</v>
      </c>
      <c r="C18" s="166" t="s">
        <v>614</v>
      </c>
      <c r="D18" s="160" t="s">
        <v>146</v>
      </c>
      <c r="E18" s="99">
        <v>43497</v>
      </c>
      <c r="F18" s="99">
        <v>43830</v>
      </c>
      <c r="G18" s="387" t="s">
        <v>74</v>
      </c>
      <c r="H18" s="166" t="s">
        <v>147</v>
      </c>
      <c r="I18" s="123">
        <v>0</v>
      </c>
    </row>
    <row r="19" spans="1:9" s="6" customFormat="1" ht="85.5" x14ac:dyDescent="0.25">
      <c r="A19" s="324"/>
      <c r="B19" s="271"/>
      <c r="C19" s="52" t="s">
        <v>615</v>
      </c>
      <c r="D19" s="160" t="s">
        <v>146</v>
      </c>
      <c r="E19" s="99">
        <v>43497</v>
      </c>
      <c r="F19" s="99">
        <v>43830</v>
      </c>
      <c r="G19" s="387" t="s">
        <v>74</v>
      </c>
      <c r="H19" s="166" t="s">
        <v>147</v>
      </c>
      <c r="I19" s="123">
        <v>0</v>
      </c>
    </row>
    <row r="20" spans="1:9" s="6" customFormat="1" ht="86.25" customHeight="1" x14ac:dyDescent="0.25">
      <c r="A20" s="52" t="s">
        <v>616</v>
      </c>
      <c r="B20" s="166" t="s">
        <v>617</v>
      </c>
      <c r="C20" s="166" t="s">
        <v>415</v>
      </c>
      <c r="D20" s="160" t="s">
        <v>146</v>
      </c>
      <c r="E20" s="174">
        <v>43466</v>
      </c>
      <c r="F20" s="174">
        <v>43830</v>
      </c>
      <c r="G20" s="387" t="s">
        <v>74</v>
      </c>
      <c r="H20" s="166" t="s">
        <v>414</v>
      </c>
      <c r="I20" s="376">
        <v>350000000</v>
      </c>
    </row>
    <row r="21" spans="1:9" s="6" customFormat="1" ht="42.75" x14ac:dyDescent="0.25">
      <c r="A21" s="323" t="s">
        <v>616</v>
      </c>
      <c r="B21" s="269" t="s">
        <v>830</v>
      </c>
      <c r="C21" s="166" t="s">
        <v>618</v>
      </c>
      <c r="D21" s="160" t="s">
        <v>619</v>
      </c>
      <c r="E21" s="99">
        <v>43497</v>
      </c>
      <c r="F21" s="99"/>
      <c r="G21" s="387" t="s">
        <v>74</v>
      </c>
      <c r="H21" s="166" t="s">
        <v>305</v>
      </c>
      <c r="I21" s="123"/>
    </row>
    <row r="22" spans="1:9" s="6" customFormat="1" ht="42.75" x14ac:dyDescent="0.25">
      <c r="A22" s="324"/>
      <c r="B22" s="271"/>
      <c r="C22" s="166" t="s">
        <v>620</v>
      </c>
      <c r="D22" s="160" t="s">
        <v>619</v>
      </c>
      <c r="E22" s="99">
        <v>43497</v>
      </c>
      <c r="F22" s="99">
        <v>43800</v>
      </c>
      <c r="G22" s="387"/>
      <c r="H22" s="166"/>
      <c r="I22" s="123"/>
    </row>
    <row r="23" spans="1:9" s="6" customFormat="1" ht="57" x14ac:dyDescent="0.25">
      <c r="A23" s="120" t="s">
        <v>780</v>
      </c>
      <c r="B23" s="158" t="s">
        <v>779</v>
      </c>
      <c r="C23" s="158" t="s">
        <v>781</v>
      </c>
      <c r="D23" s="160" t="s">
        <v>776</v>
      </c>
      <c r="E23" s="39">
        <v>43480</v>
      </c>
      <c r="F23" s="39">
        <v>43822</v>
      </c>
      <c r="G23" s="387" t="s">
        <v>76</v>
      </c>
      <c r="H23" s="166" t="s">
        <v>157</v>
      </c>
      <c r="I23" s="123">
        <f>300000000+1200000000</f>
        <v>1500000000</v>
      </c>
    </row>
    <row r="24" spans="1:9" s="24" customFormat="1" ht="42.75" customHeight="1" x14ac:dyDescent="0.25">
      <c r="A24" s="327" t="s">
        <v>624</v>
      </c>
      <c r="B24" s="281" t="s">
        <v>202</v>
      </c>
      <c r="C24" s="166" t="s">
        <v>203</v>
      </c>
      <c r="D24" s="281" t="s">
        <v>78</v>
      </c>
      <c r="E24" s="174">
        <v>43739</v>
      </c>
      <c r="F24" s="174">
        <v>43805</v>
      </c>
      <c r="G24" s="387" t="s">
        <v>74</v>
      </c>
      <c r="H24" s="166" t="s">
        <v>186</v>
      </c>
      <c r="I24" s="377">
        <v>934685627.02702701</v>
      </c>
    </row>
    <row r="25" spans="1:9" s="24" customFormat="1" ht="71.25" customHeight="1" x14ac:dyDescent="0.25">
      <c r="A25" s="327"/>
      <c r="B25" s="281"/>
      <c r="C25" s="165" t="s">
        <v>204</v>
      </c>
      <c r="D25" s="281"/>
      <c r="E25" s="174">
        <v>43784</v>
      </c>
      <c r="F25" s="174">
        <v>43805</v>
      </c>
      <c r="G25" s="387" t="s">
        <v>74</v>
      </c>
      <c r="H25" s="166" t="s">
        <v>186</v>
      </c>
      <c r="I25" s="377"/>
    </row>
    <row r="26" spans="1:9" s="24" customFormat="1" ht="42.75" customHeight="1" x14ac:dyDescent="0.25">
      <c r="A26" s="327"/>
      <c r="B26" s="281"/>
      <c r="C26" s="166" t="s">
        <v>205</v>
      </c>
      <c r="D26" s="281"/>
      <c r="E26" s="174">
        <v>43784</v>
      </c>
      <c r="F26" s="174">
        <v>43805</v>
      </c>
      <c r="G26" s="387" t="s">
        <v>74</v>
      </c>
      <c r="H26" s="166" t="s">
        <v>186</v>
      </c>
      <c r="I26" s="377"/>
    </row>
    <row r="27" spans="1:9" s="24" customFormat="1" ht="45.75" customHeight="1" x14ac:dyDescent="0.25">
      <c r="A27" s="327"/>
      <c r="B27" s="281"/>
      <c r="C27" s="166" t="s">
        <v>625</v>
      </c>
      <c r="D27" s="281"/>
      <c r="E27" s="174">
        <v>43525</v>
      </c>
      <c r="F27" s="174">
        <v>43554</v>
      </c>
      <c r="G27" s="387" t="s">
        <v>74</v>
      </c>
      <c r="H27" s="166" t="s">
        <v>186</v>
      </c>
      <c r="I27" s="377"/>
    </row>
  </sheetData>
  <autoFilter ref="A7:I27">
    <filterColumn colId="4" showButton="0"/>
  </autoFilter>
  <dataConsolidate link="1"/>
  <mergeCells count="29">
    <mergeCell ref="D24:D27"/>
    <mergeCell ref="I24:I27"/>
    <mergeCell ref="A21:A22"/>
    <mergeCell ref="B21:B22"/>
    <mergeCell ref="A24:A27"/>
    <mergeCell ref="B24:B27"/>
    <mergeCell ref="A15:A17"/>
    <mergeCell ref="B15:B17"/>
    <mergeCell ref="A18:A19"/>
    <mergeCell ref="B18:B19"/>
    <mergeCell ref="I15:I17"/>
    <mergeCell ref="G7:G8"/>
    <mergeCell ref="H7:H8"/>
    <mergeCell ref="I7:I8"/>
    <mergeCell ref="A12:A13"/>
    <mergeCell ref="B12:B13"/>
    <mergeCell ref="A7:A8"/>
    <mergeCell ref="B7:B8"/>
    <mergeCell ref="C7:C8"/>
    <mergeCell ref="D7:D8"/>
    <mergeCell ref="E7:F7"/>
    <mergeCell ref="D9:D10"/>
    <mergeCell ref="A9:A11"/>
    <mergeCell ref="B9:B11"/>
    <mergeCell ref="A1:B3"/>
    <mergeCell ref="C1:H3"/>
    <mergeCell ref="I2:I3"/>
    <mergeCell ref="A4:G4"/>
    <mergeCell ref="A5:I5"/>
  </mergeCells>
  <dataValidations count="2">
    <dataValidation type="list" allowBlank="1" showInputMessage="1" showErrorMessage="1" sqref="G14:G22 G24:G27">
      <formula1>TIPO_G</formula1>
    </dataValidation>
    <dataValidation type="list" allowBlank="1" showInputMessage="1" showErrorMessage="1" sqref="G23">
      <formula1>tipogasto</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WZI78"/>
  <sheetViews>
    <sheetView showGridLines="0" zoomScale="90" zoomScaleNormal="90" zoomScaleSheetLayoutView="75" zoomScalePageLayoutView="75" workbookViewId="0">
      <selection activeCell="G7" sqref="G7:G8"/>
    </sheetView>
  </sheetViews>
  <sheetFormatPr baseColWidth="10" defaultRowHeight="14.25" x14ac:dyDescent="0.25"/>
  <cols>
    <col min="1" max="1" width="39.7109375" style="45" customWidth="1"/>
    <col min="2" max="2" width="32.42578125" style="13" customWidth="1"/>
    <col min="3" max="3" width="28.7109375" style="13" customWidth="1"/>
    <col min="4" max="4" width="31.28515625" style="81" customWidth="1"/>
    <col min="5" max="5" width="16.7109375" style="14" customWidth="1"/>
    <col min="6" max="6" width="16.7109375" style="10" customWidth="1"/>
    <col min="7" max="7" width="23.28515625" style="397" customWidth="1"/>
    <col min="8" max="8" width="33.140625" style="10" customWidth="1"/>
    <col min="9" max="9" width="31.140625" style="10" customWidth="1"/>
    <col min="10" max="10" width="17.7109375" style="15" bestFit="1" customWidth="1"/>
    <col min="11" max="16231" width="11.42578125" style="15"/>
    <col min="16232" max="16232" width="8.7109375" style="15" customWidth="1"/>
    <col min="16233" max="16384" width="19.7109375" style="15" customWidth="1"/>
  </cols>
  <sheetData>
    <row r="1" spans="1:10 16233:16233" s="44" customFormat="1" ht="33" customHeight="1" x14ac:dyDescent="0.25">
      <c r="A1" s="276"/>
      <c r="B1" s="276"/>
      <c r="C1" s="275" t="s">
        <v>985</v>
      </c>
      <c r="D1" s="275"/>
      <c r="E1" s="275"/>
      <c r="F1" s="275"/>
      <c r="G1" s="275"/>
      <c r="H1" s="275"/>
      <c r="I1" s="87" t="s">
        <v>60</v>
      </c>
      <c r="WZI1" s="44" t="s">
        <v>0</v>
      </c>
    </row>
    <row r="2" spans="1:10 16233:16233" s="4" customFormat="1" ht="33" customHeight="1" x14ac:dyDescent="0.25">
      <c r="A2" s="276"/>
      <c r="B2" s="276"/>
      <c r="C2" s="275"/>
      <c r="D2" s="275"/>
      <c r="E2" s="275"/>
      <c r="F2" s="275"/>
      <c r="G2" s="275"/>
      <c r="H2" s="275"/>
      <c r="I2" s="287" t="s">
        <v>4</v>
      </c>
      <c r="J2" s="44"/>
    </row>
    <row r="3" spans="1:10 16233:16233" s="44" customFormat="1" ht="38.25" customHeight="1" x14ac:dyDescent="0.25">
      <c r="A3" s="276"/>
      <c r="B3" s="276"/>
      <c r="C3" s="275"/>
      <c r="D3" s="275"/>
      <c r="E3" s="275"/>
      <c r="F3" s="275"/>
      <c r="G3" s="275"/>
      <c r="H3" s="275"/>
      <c r="I3" s="288"/>
      <c r="WZI3" s="44" t="s">
        <v>1</v>
      </c>
    </row>
    <row r="4" spans="1:10 16233:16233" s="44" customFormat="1" ht="38.25" customHeight="1" x14ac:dyDescent="0.25">
      <c r="A4" s="290" t="s">
        <v>63</v>
      </c>
      <c r="B4" s="290"/>
      <c r="C4" s="290"/>
      <c r="D4" s="290"/>
      <c r="E4" s="290"/>
      <c r="F4" s="290"/>
      <c r="G4" s="290"/>
      <c r="H4" s="88" t="s">
        <v>62</v>
      </c>
      <c r="I4" s="88">
        <v>5</v>
      </c>
    </row>
    <row r="5" spans="1:10 16233:16233" s="44" customFormat="1" ht="59.25" customHeight="1" x14ac:dyDescent="0.25">
      <c r="A5" s="289" t="s">
        <v>659</v>
      </c>
      <c r="B5" s="289"/>
      <c r="C5" s="289"/>
      <c r="D5" s="289"/>
      <c r="E5" s="289"/>
      <c r="F5" s="289"/>
      <c r="G5" s="289"/>
      <c r="H5" s="289"/>
      <c r="I5" s="289"/>
    </row>
    <row r="6" spans="1:10 16233:16233" s="5" customFormat="1" ht="9.75" customHeight="1" x14ac:dyDescent="0.25">
      <c r="A6" s="53"/>
      <c r="B6" s="17"/>
      <c r="C6" s="17"/>
      <c r="D6" s="79"/>
      <c r="E6" s="17"/>
      <c r="F6" s="17"/>
      <c r="G6" s="386"/>
      <c r="H6" s="17"/>
      <c r="I6" s="17"/>
    </row>
    <row r="7" spans="1:10 16233:16233" s="6" customFormat="1" ht="20.25" customHeight="1" x14ac:dyDescent="0.25">
      <c r="A7" s="325" t="s">
        <v>8</v>
      </c>
      <c r="B7" s="297" t="s">
        <v>10</v>
      </c>
      <c r="C7" s="297" t="s">
        <v>11</v>
      </c>
      <c r="D7" s="325" t="s">
        <v>12</v>
      </c>
      <c r="E7" s="297" t="s">
        <v>13</v>
      </c>
      <c r="F7" s="297"/>
      <c r="G7" s="321" t="s">
        <v>14</v>
      </c>
      <c r="H7" s="297" t="s">
        <v>61</v>
      </c>
      <c r="I7" s="297" t="s">
        <v>15</v>
      </c>
    </row>
    <row r="8" spans="1:10 16233:16233" s="6" customFormat="1" ht="20.25" customHeight="1" x14ac:dyDescent="0.25">
      <c r="A8" s="325"/>
      <c r="B8" s="297"/>
      <c r="C8" s="297"/>
      <c r="D8" s="325"/>
      <c r="E8" s="91" t="s">
        <v>106</v>
      </c>
      <c r="F8" s="91" t="s">
        <v>107</v>
      </c>
      <c r="G8" s="322"/>
      <c r="H8" s="297"/>
      <c r="I8" s="297"/>
    </row>
    <row r="9" spans="1:10 16233:16233" s="18" customFormat="1" ht="57" customHeight="1" x14ac:dyDescent="0.25">
      <c r="A9" s="281" t="s">
        <v>660</v>
      </c>
      <c r="B9" s="281" t="s">
        <v>701</v>
      </c>
      <c r="C9" s="166" t="s">
        <v>661</v>
      </c>
      <c r="D9" s="160" t="s">
        <v>102</v>
      </c>
      <c r="E9" s="28">
        <v>43466</v>
      </c>
      <c r="F9" s="28">
        <v>43800</v>
      </c>
      <c r="G9" s="387" t="s">
        <v>74</v>
      </c>
      <c r="H9" s="166"/>
      <c r="I9" s="25"/>
    </row>
    <row r="10" spans="1:10 16233:16233" s="18" customFormat="1" ht="99.75" x14ac:dyDescent="0.25">
      <c r="A10" s="281"/>
      <c r="B10" s="281"/>
      <c r="C10" s="165" t="s">
        <v>662</v>
      </c>
      <c r="D10" s="160" t="s">
        <v>663</v>
      </c>
      <c r="E10" s="28">
        <v>43525</v>
      </c>
      <c r="F10" s="28">
        <v>43800</v>
      </c>
      <c r="G10" s="387"/>
      <c r="H10" s="166"/>
      <c r="I10" s="25">
        <v>0</v>
      </c>
    </row>
    <row r="11" spans="1:10 16233:16233" s="18" customFormat="1" ht="85.5" x14ac:dyDescent="0.25">
      <c r="A11" s="281" t="s">
        <v>660</v>
      </c>
      <c r="B11" s="165" t="s">
        <v>704</v>
      </c>
      <c r="C11" s="160" t="s">
        <v>664</v>
      </c>
      <c r="D11" s="160" t="s">
        <v>153</v>
      </c>
      <c r="E11" s="174">
        <v>43647</v>
      </c>
      <c r="F11" s="174">
        <f>+E11+180</f>
        <v>43827</v>
      </c>
      <c r="G11" s="387" t="s">
        <v>74</v>
      </c>
      <c r="H11" s="166" t="s">
        <v>154</v>
      </c>
      <c r="I11" s="73">
        <v>250000000</v>
      </c>
    </row>
    <row r="12" spans="1:10 16233:16233" s="18" customFormat="1" ht="28.5" customHeight="1" x14ac:dyDescent="0.25">
      <c r="A12" s="281"/>
      <c r="B12" s="281" t="s">
        <v>699</v>
      </c>
      <c r="C12" s="160" t="s">
        <v>665</v>
      </c>
      <c r="D12" s="160" t="s">
        <v>153</v>
      </c>
      <c r="E12" s="174">
        <v>43466</v>
      </c>
      <c r="F12" s="174">
        <v>43646</v>
      </c>
      <c r="G12" s="387" t="s">
        <v>74</v>
      </c>
      <c r="H12" s="160" t="s">
        <v>154</v>
      </c>
      <c r="I12" s="73">
        <f>4300000000</f>
        <v>4300000000</v>
      </c>
    </row>
    <row r="13" spans="1:10 16233:16233" s="18" customFormat="1" ht="57" customHeight="1" x14ac:dyDescent="0.25">
      <c r="A13" s="281"/>
      <c r="B13" s="281"/>
      <c r="C13" s="160" t="s">
        <v>666</v>
      </c>
      <c r="D13" s="160" t="s">
        <v>153</v>
      </c>
      <c r="E13" s="174">
        <v>43617</v>
      </c>
      <c r="F13" s="174">
        <f>+E13+120</f>
        <v>43737</v>
      </c>
      <c r="G13" s="387" t="s">
        <v>74</v>
      </c>
      <c r="H13" s="160" t="s">
        <v>154</v>
      </c>
      <c r="I13" s="73">
        <v>700000000</v>
      </c>
    </row>
    <row r="14" spans="1:10 16233:16233" s="18" customFormat="1" ht="71.25" customHeight="1" x14ac:dyDescent="0.25">
      <c r="A14" s="281"/>
      <c r="B14" s="281"/>
      <c r="C14" s="160" t="s">
        <v>667</v>
      </c>
      <c r="D14" s="160" t="s">
        <v>153</v>
      </c>
      <c r="E14" s="174">
        <v>43617</v>
      </c>
      <c r="F14" s="174">
        <f>+E14+120</f>
        <v>43737</v>
      </c>
      <c r="G14" s="387" t="s">
        <v>74</v>
      </c>
      <c r="H14" s="160" t="s">
        <v>154</v>
      </c>
      <c r="I14" s="163">
        <v>5963640291</v>
      </c>
    </row>
    <row r="15" spans="1:10 16233:16233" s="18" customFormat="1" ht="85.5" x14ac:dyDescent="0.25">
      <c r="A15" s="281"/>
      <c r="B15" s="281"/>
      <c r="C15" s="160" t="s">
        <v>668</v>
      </c>
      <c r="D15" s="160" t="s">
        <v>153</v>
      </c>
      <c r="E15" s="39">
        <v>43466</v>
      </c>
      <c r="F15" s="39">
        <v>43585</v>
      </c>
      <c r="G15" s="387" t="s">
        <v>74</v>
      </c>
      <c r="H15" s="166" t="s">
        <v>154</v>
      </c>
      <c r="I15" s="73">
        <v>700000000</v>
      </c>
      <c r="J15" s="30"/>
    </row>
    <row r="16" spans="1:10 16233:16233" s="18" customFormat="1" ht="85.5" x14ac:dyDescent="0.25">
      <c r="A16" s="281"/>
      <c r="B16" s="281"/>
      <c r="C16" s="160" t="s">
        <v>669</v>
      </c>
      <c r="D16" s="160" t="s">
        <v>153</v>
      </c>
      <c r="E16" s="174">
        <v>43480</v>
      </c>
      <c r="F16" s="174">
        <f>+E16+(30*8)</f>
        <v>43720</v>
      </c>
      <c r="G16" s="387" t="s">
        <v>74</v>
      </c>
      <c r="H16" s="166" t="s">
        <v>154</v>
      </c>
      <c r="I16" s="73">
        <f>1716319548+1535000000</f>
        <v>3251319548</v>
      </c>
    </row>
    <row r="17" spans="1:9" s="18" customFormat="1" ht="85.5" x14ac:dyDescent="0.25">
      <c r="A17" s="281" t="s">
        <v>660</v>
      </c>
      <c r="B17" s="281" t="s">
        <v>670</v>
      </c>
      <c r="C17" s="281" t="s">
        <v>671</v>
      </c>
      <c r="D17" s="281" t="s">
        <v>153</v>
      </c>
      <c r="E17" s="328">
        <v>43678</v>
      </c>
      <c r="F17" s="328">
        <f>+E17+120</f>
        <v>43798</v>
      </c>
      <c r="G17" s="387" t="s">
        <v>74</v>
      </c>
      <c r="H17" s="160" t="s">
        <v>154</v>
      </c>
      <c r="I17" s="163">
        <f>280000000+690000000</f>
        <v>970000000</v>
      </c>
    </row>
    <row r="18" spans="1:9" s="18" customFormat="1" x14ac:dyDescent="0.25">
      <c r="A18" s="281"/>
      <c r="B18" s="281"/>
      <c r="C18" s="281"/>
      <c r="D18" s="281"/>
      <c r="E18" s="328"/>
      <c r="F18" s="328"/>
      <c r="G18" s="387" t="s">
        <v>76</v>
      </c>
      <c r="H18" s="166" t="s">
        <v>155</v>
      </c>
      <c r="I18" s="73">
        <f>+(215000000*6)</f>
        <v>1290000000</v>
      </c>
    </row>
    <row r="19" spans="1:9" s="18" customFormat="1" x14ac:dyDescent="0.25">
      <c r="A19" s="281"/>
      <c r="B19" s="281"/>
      <c r="C19" s="281" t="s">
        <v>672</v>
      </c>
      <c r="D19" s="281"/>
      <c r="E19" s="328">
        <v>43739</v>
      </c>
      <c r="F19" s="328">
        <f>+E19+60</f>
        <v>43799</v>
      </c>
      <c r="G19" s="387" t="s">
        <v>76</v>
      </c>
      <c r="H19" s="166" t="s">
        <v>156</v>
      </c>
      <c r="I19" s="73">
        <v>600000000</v>
      </c>
    </row>
    <row r="20" spans="1:9" s="18" customFormat="1" x14ac:dyDescent="0.25">
      <c r="A20" s="281"/>
      <c r="B20" s="281"/>
      <c r="C20" s="281"/>
      <c r="D20" s="281"/>
      <c r="E20" s="328"/>
      <c r="F20" s="328"/>
      <c r="G20" s="387" t="s">
        <v>76</v>
      </c>
      <c r="H20" s="166" t="s">
        <v>157</v>
      </c>
      <c r="I20" s="73">
        <v>600000000</v>
      </c>
    </row>
    <row r="21" spans="1:9" s="18" customFormat="1" ht="42.75" customHeight="1" x14ac:dyDescent="0.25">
      <c r="A21" s="281" t="s">
        <v>660</v>
      </c>
      <c r="B21" s="281" t="s">
        <v>700</v>
      </c>
      <c r="C21" s="166" t="s">
        <v>702</v>
      </c>
      <c r="D21" s="281" t="s">
        <v>58</v>
      </c>
      <c r="E21" s="99">
        <v>43525</v>
      </c>
      <c r="F21" s="99">
        <v>43800</v>
      </c>
      <c r="G21" s="387" t="s">
        <v>74</v>
      </c>
      <c r="H21" s="166" t="s">
        <v>305</v>
      </c>
      <c r="I21" s="123" t="s">
        <v>108</v>
      </c>
    </row>
    <row r="22" spans="1:9" s="18" customFormat="1" ht="28.5" x14ac:dyDescent="0.25">
      <c r="A22" s="281"/>
      <c r="B22" s="281"/>
      <c r="C22" s="166" t="s">
        <v>703</v>
      </c>
      <c r="D22" s="281"/>
      <c r="E22" s="99">
        <v>43525</v>
      </c>
      <c r="F22" s="99">
        <v>43800</v>
      </c>
      <c r="G22" s="387" t="s">
        <v>74</v>
      </c>
      <c r="H22" s="166" t="s">
        <v>305</v>
      </c>
      <c r="I22" s="123" t="s">
        <v>108</v>
      </c>
    </row>
    <row r="23" spans="1:9" s="24" customFormat="1" ht="28.5" customHeight="1" x14ac:dyDescent="0.25">
      <c r="A23" s="281" t="s">
        <v>660</v>
      </c>
      <c r="B23" s="281" t="s">
        <v>135</v>
      </c>
      <c r="C23" s="166" t="s">
        <v>725</v>
      </c>
      <c r="D23" s="160" t="s">
        <v>136</v>
      </c>
      <c r="E23" s="28">
        <v>43497</v>
      </c>
      <c r="F23" s="28">
        <v>43800</v>
      </c>
      <c r="G23" s="387" t="s">
        <v>74</v>
      </c>
      <c r="H23" s="166" t="s">
        <v>132</v>
      </c>
      <c r="I23" s="307">
        <v>40000000</v>
      </c>
    </row>
    <row r="24" spans="1:9" s="24" customFormat="1" ht="57" x14ac:dyDescent="0.25">
      <c r="A24" s="281"/>
      <c r="B24" s="281"/>
      <c r="C24" s="166" t="s">
        <v>720</v>
      </c>
      <c r="D24" s="160" t="s">
        <v>136</v>
      </c>
      <c r="E24" s="28">
        <v>43497</v>
      </c>
      <c r="F24" s="28">
        <v>43800</v>
      </c>
      <c r="G24" s="387" t="s">
        <v>74</v>
      </c>
      <c r="H24" s="166" t="s">
        <v>132</v>
      </c>
      <c r="I24" s="307"/>
    </row>
    <row r="25" spans="1:9" s="18" customFormat="1" ht="114" customHeight="1" x14ac:dyDescent="0.25">
      <c r="A25" s="281" t="s">
        <v>673</v>
      </c>
      <c r="B25" s="166" t="s">
        <v>299</v>
      </c>
      <c r="C25" s="166" t="s">
        <v>300</v>
      </c>
      <c r="D25" s="160" t="s">
        <v>286</v>
      </c>
      <c r="E25" s="99">
        <v>43570</v>
      </c>
      <c r="F25" s="99">
        <v>43800</v>
      </c>
      <c r="G25" s="387" t="s">
        <v>74</v>
      </c>
      <c r="H25" s="154" t="s">
        <v>287</v>
      </c>
      <c r="I25" s="25"/>
    </row>
    <row r="26" spans="1:9" s="18" customFormat="1" ht="42.75" x14ac:dyDescent="0.25">
      <c r="A26" s="281"/>
      <c r="B26" s="166" t="s">
        <v>301</v>
      </c>
      <c r="C26" s="166" t="s">
        <v>302</v>
      </c>
      <c r="D26" s="160" t="s">
        <v>286</v>
      </c>
      <c r="E26" s="99">
        <v>43570</v>
      </c>
      <c r="F26" s="99">
        <v>43800</v>
      </c>
      <c r="G26" s="387" t="s">
        <v>74</v>
      </c>
      <c r="H26" s="154" t="s">
        <v>287</v>
      </c>
      <c r="I26" s="25"/>
    </row>
    <row r="27" spans="1:9" s="18" customFormat="1" ht="28.5" x14ac:dyDescent="0.25">
      <c r="A27" s="281"/>
      <c r="B27" s="166" t="s">
        <v>303</v>
      </c>
      <c r="C27" s="166" t="s">
        <v>304</v>
      </c>
      <c r="D27" s="160" t="s">
        <v>58</v>
      </c>
      <c r="E27" s="99">
        <v>43570</v>
      </c>
      <c r="F27" s="99">
        <v>43800</v>
      </c>
      <c r="G27" s="387" t="s">
        <v>74</v>
      </c>
      <c r="H27" s="154" t="s">
        <v>287</v>
      </c>
      <c r="I27" s="25"/>
    </row>
    <row r="28" spans="1:9" s="18" customFormat="1" ht="71.25" x14ac:dyDescent="0.25">
      <c r="A28" s="273" t="s">
        <v>673</v>
      </c>
      <c r="B28" s="273" t="s">
        <v>674</v>
      </c>
      <c r="C28" s="191" t="s">
        <v>677</v>
      </c>
      <c r="D28" s="273" t="s">
        <v>655</v>
      </c>
      <c r="E28" s="191"/>
      <c r="F28" s="191"/>
      <c r="G28" s="390" t="s">
        <v>74</v>
      </c>
      <c r="H28" s="191"/>
      <c r="I28" s="42">
        <v>275000000</v>
      </c>
    </row>
    <row r="29" spans="1:9" s="18" customFormat="1" ht="42.75" x14ac:dyDescent="0.25">
      <c r="A29" s="273"/>
      <c r="B29" s="273"/>
      <c r="C29" s="191" t="s">
        <v>675</v>
      </c>
      <c r="D29" s="273"/>
      <c r="E29" s="191"/>
      <c r="F29" s="191"/>
      <c r="G29" s="390" t="s">
        <v>74</v>
      </c>
      <c r="H29" s="191"/>
      <c r="I29" s="42">
        <v>530000000</v>
      </c>
    </row>
    <row r="30" spans="1:9" s="18" customFormat="1" ht="57" x14ac:dyDescent="0.25">
      <c r="A30" s="273"/>
      <c r="B30" s="273"/>
      <c r="C30" s="191" t="s">
        <v>676</v>
      </c>
      <c r="D30" s="273"/>
      <c r="E30" s="191"/>
      <c r="F30" s="191"/>
      <c r="G30" s="390" t="s">
        <v>74</v>
      </c>
      <c r="H30" s="191"/>
      <c r="I30" s="42">
        <v>330000000</v>
      </c>
    </row>
    <row r="31" spans="1:9" s="18" customFormat="1" ht="28.5" x14ac:dyDescent="0.25">
      <c r="A31" s="273" t="s">
        <v>673</v>
      </c>
      <c r="B31" s="273" t="s">
        <v>678</v>
      </c>
      <c r="C31" s="191" t="s">
        <v>680</v>
      </c>
      <c r="D31" s="273" t="s">
        <v>655</v>
      </c>
      <c r="E31" s="191"/>
      <c r="F31" s="191"/>
      <c r="G31" s="402" t="s">
        <v>74</v>
      </c>
      <c r="H31" s="191"/>
      <c r="I31" s="303">
        <v>100000000</v>
      </c>
    </row>
    <row r="32" spans="1:9" s="18" customFormat="1" ht="28.5" x14ac:dyDescent="0.25">
      <c r="A32" s="273"/>
      <c r="B32" s="273"/>
      <c r="C32" s="191" t="s">
        <v>679</v>
      </c>
      <c r="D32" s="273"/>
      <c r="E32" s="191"/>
      <c r="F32" s="191"/>
      <c r="G32" s="402"/>
      <c r="H32" s="191"/>
      <c r="I32" s="303"/>
    </row>
    <row r="33" spans="1:9" s="18" customFormat="1" ht="28.5" x14ac:dyDescent="0.25">
      <c r="A33" s="273" t="s">
        <v>673</v>
      </c>
      <c r="B33" s="273" t="s">
        <v>694</v>
      </c>
      <c r="C33" s="191" t="s">
        <v>683</v>
      </c>
      <c r="D33" s="273" t="s">
        <v>655</v>
      </c>
      <c r="E33" s="191"/>
      <c r="F33" s="191"/>
      <c r="G33" s="402" t="s">
        <v>74</v>
      </c>
      <c r="H33" s="191"/>
      <c r="I33" s="303">
        <v>200000000</v>
      </c>
    </row>
    <row r="34" spans="1:9" s="18" customFormat="1" ht="28.5" x14ac:dyDescent="0.25">
      <c r="A34" s="273"/>
      <c r="B34" s="273"/>
      <c r="C34" s="191" t="s">
        <v>682</v>
      </c>
      <c r="D34" s="273"/>
      <c r="E34" s="191"/>
      <c r="F34" s="191"/>
      <c r="G34" s="402"/>
      <c r="H34" s="191"/>
      <c r="I34" s="303"/>
    </row>
    <row r="35" spans="1:9" s="18" customFormat="1" ht="28.5" x14ac:dyDescent="0.25">
      <c r="A35" s="273"/>
      <c r="B35" s="273"/>
      <c r="C35" s="191" t="s">
        <v>681</v>
      </c>
      <c r="D35" s="273"/>
      <c r="E35" s="191"/>
      <c r="F35" s="191"/>
      <c r="G35" s="402"/>
      <c r="H35" s="191"/>
      <c r="I35" s="303"/>
    </row>
    <row r="36" spans="1:9" s="18" customFormat="1" ht="28.5" x14ac:dyDescent="0.25">
      <c r="A36" s="273" t="s">
        <v>673</v>
      </c>
      <c r="B36" s="273" t="s">
        <v>695</v>
      </c>
      <c r="C36" s="191" t="s">
        <v>684</v>
      </c>
      <c r="D36" s="273" t="s">
        <v>655</v>
      </c>
      <c r="E36" s="191"/>
      <c r="F36" s="191"/>
      <c r="G36" s="402" t="s">
        <v>74</v>
      </c>
      <c r="H36" s="191"/>
      <c r="I36" s="303">
        <v>120000000</v>
      </c>
    </row>
    <row r="37" spans="1:9" s="18" customFormat="1" ht="28.5" x14ac:dyDescent="0.25">
      <c r="A37" s="273"/>
      <c r="B37" s="273"/>
      <c r="C37" s="191" t="s">
        <v>685</v>
      </c>
      <c r="D37" s="273"/>
      <c r="E37" s="191"/>
      <c r="F37" s="191"/>
      <c r="G37" s="402"/>
      <c r="H37" s="191"/>
      <c r="I37" s="303"/>
    </row>
    <row r="38" spans="1:9" s="18" customFormat="1" ht="85.5" x14ac:dyDescent="0.25">
      <c r="A38" s="159" t="s">
        <v>673</v>
      </c>
      <c r="B38" s="191" t="s">
        <v>686</v>
      </c>
      <c r="C38" s="191" t="s">
        <v>687</v>
      </c>
      <c r="D38" s="194" t="s">
        <v>655</v>
      </c>
      <c r="E38" s="191"/>
      <c r="F38" s="191"/>
      <c r="G38" s="390" t="s">
        <v>74</v>
      </c>
      <c r="H38" s="191"/>
      <c r="I38" s="42">
        <v>150000000</v>
      </c>
    </row>
    <row r="39" spans="1:9" s="18" customFormat="1" ht="42.75" x14ac:dyDescent="0.25">
      <c r="A39" s="281" t="s">
        <v>690</v>
      </c>
      <c r="B39" s="281" t="s">
        <v>207</v>
      </c>
      <c r="C39" s="166" t="s">
        <v>710</v>
      </c>
      <c r="D39" s="281" t="s">
        <v>78</v>
      </c>
      <c r="E39" s="122">
        <v>43466</v>
      </c>
      <c r="F39" s="122">
        <v>43556</v>
      </c>
      <c r="G39" s="387" t="s">
        <v>74</v>
      </c>
      <c r="H39" s="166" t="s">
        <v>186</v>
      </c>
      <c r="I39" s="25">
        <f>30000000/0.925</f>
        <v>32432432.432432432</v>
      </c>
    </row>
    <row r="40" spans="1:9" s="18" customFormat="1" ht="42.75" x14ac:dyDescent="0.25">
      <c r="A40" s="281"/>
      <c r="B40" s="281"/>
      <c r="C40" s="166" t="s">
        <v>711</v>
      </c>
      <c r="D40" s="281"/>
      <c r="E40" s="122">
        <v>43739</v>
      </c>
      <c r="F40" s="122">
        <v>43805</v>
      </c>
      <c r="G40" s="387" t="s">
        <v>74</v>
      </c>
      <c r="H40" s="166" t="s">
        <v>186</v>
      </c>
      <c r="I40" s="25">
        <v>0</v>
      </c>
    </row>
    <row r="41" spans="1:9" s="18" customFormat="1" ht="43.5" thickBot="1" x14ac:dyDescent="0.3">
      <c r="A41" s="281"/>
      <c r="B41" s="281"/>
      <c r="C41" s="166" t="s">
        <v>712</v>
      </c>
      <c r="D41" s="281"/>
      <c r="E41" s="122">
        <v>43530</v>
      </c>
      <c r="F41" s="122">
        <v>43554</v>
      </c>
      <c r="G41" s="387" t="s">
        <v>74</v>
      </c>
      <c r="H41" s="166" t="s">
        <v>186</v>
      </c>
      <c r="I41" s="25">
        <v>5675675.6756756753</v>
      </c>
    </row>
    <row r="42" spans="1:9" s="24" customFormat="1" ht="100.5" thickBot="1" x14ac:dyDescent="0.3">
      <c r="A42" s="124" t="s">
        <v>69</v>
      </c>
      <c r="B42" s="125" t="s">
        <v>259</v>
      </c>
      <c r="C42" s="125" t="s">
        <v>260</v>
      </c>
      <c r="D42" s="125" t="s">
        <v>250</v>
      </c>
      <c r="E42" s="41">
        <v>43525</v>
      </c>
      <c r="F42" s="41">
        <v>43799</v>
      </c>
      <c r="G42" s="406" t="s">
        <v>74</v>
      </c>
      <c r="H42" s="125" t="s">
        <v>251</v>
      </c>
      <c r="I42" s="126">
        <f>43700000+45000000+50000000</f>
        <v>138700000</v>
      </c>
    </row>
    <row r="43" spans="1:9" s="18" customFormat="1" ht="71.25" customHeight="1" x14ac:dyDescent="0.25">
      <c r="A43" s="281" t="s">
        <v>737</v>
      </c>
      <c r="B43" s="281" t="s">
        <v>306</v>
      </c>
      <c r="C43" s="166" t="s">
        <v>721</v>
      </c>
      <c r="D43" s="281" t="s">
        <v>102</v>
      </c>
      <c r="E43" s="28">
        <v>43466</v>
      </c>
      <c r="F43" s="28">
        <v>43586</v>
      </c>
      <c r="G43" s="387" t="s">
        <v>74</v>
      </c>
      <c r="H43" s="166"/>
      <c r="I43" s="25"/>
    </row>
    <row r="44" spans="1:9" s="18" customFormat="1" ht="28.5" x14ac:dyDescent="0.25">
      <c r="A44" s="281"/>
      <c r="B44" s="281"/>
      <c r="C44" s="166" t="s">
        <v>724</v>
      </c>
      <c r="D44" s="281"/>
      <c r="E44" s="28">
        <v>43466</v>
      </c>
      <c r="F44" s="28">
        <v>43586</v>
      </c>
      <c r="G44" s="387" t="s">
        <v>74</v>
      </c>
      <c r="H44" s="166"/>
      <c r="I44" s="25"/>
    </row>
    <row r="45" spans="1:9" s="24" customFormat="1" ht="99.75" x14ac:dyDescent="0.25">
      <c r="A45" s="160" t="s">
        <v>736</v>
      </c>
      <c r="B45" s="166" t="s">
        <v>723</v>
      </c>
      <c r="C45" s="166" t="s">
        <v>726</v>
      </c>
      <c r="D45" s="160" t="s">
        <v>148</v>
      </c>
      <c r="E45" s="174">
        <v>43497</v>
      </c>
      <c r="F45" s="174">
        <v>43830</v>
      </c>
      <c r="G45" s="387" t="s">
        <v>74</v>
      </c>
      <c r="H45" s="166" t="s">
        <v>149</v>
      </c>
      <c r="I45" s="25">
        <v>0</v>
      </c>
    </row>
    <row r="46" spans="1:9" s="18" customFormat="1" x14ac:dyDescent="0.25">
      <c r="A46" s="89"/>
      <c r="B46" s="92"/>
      <c r="C46" s="92"/>
      <c r="D46" s="89"/>
      <c r="E46" s="92"/>
      <c r="F46" s="92"/>
      <c r="G46" s="407"/>
      <c r="H46" s="92"/>
      <c r="I46" s="94">
        <f>SUM(I9:I45)</f>
        <v>20546767947.108109</v>
      </c>
    </row>
    <row r="47" spans="1:9" s="18" customFormat="1" x14ac:dyDescent="0.25">
      <c r="A47" s="90"/>
      <c r="B47" s="69"/>
      <c r="C47" s="69"/>
      <c r="D47" s="90"/>
      <c r="E47" s="69"/>
      <c r="F47" s="69"/>
      <c r="G47" s="388"/>
      <c r="H47" s="69"/>
      <c r="I47" s="19"/>
    </row>
    <row r="48" spans="1:9" s="18" customFormat="1" x14ac:dyDescent="0.25">
      <c r="A48" s="90"/>
      <c r="B48" s="69"/>
      <c r="C48" s="69"/>
      <c r="D48" s="90"/>
      <c r="E48" s="69"/>
      <c r="F48" s="69"/>
      <c r="G48" s="388"/>
      <c r="H48" s="69"/>
      <c r="I48" s="19"/>
    </row>
    <row r="49" spans="1:9" s="18" customFormat="1" x14ac:dyDescent="0.25">
      <c r="A49" s="90"/>
      <c r="B49" s="69"/>
      <c r="C49" s="69"/>
      <c r="D49" s="90"/>
      <c r="E49" s="69"/>
      <c r="F49" s="69"/>
      <c r="G49" s="388"/>
      <c r="H49" s="69"/>
      <c r="I49" s="19"/>
    </row>
    <row r="50" spans="1:9" s="18" customFormat="1" x14ac:dyDescent="0.25">
      <c r="A50" s="90"/>
      <c r="B50" s="69"/>
      <c r="C50" s="69"/>
      <c r="D50" s="90"/>
      <c r="E50" s="69"/>
      <c r="F50" s="69"/>
      <c r="G50" s="388"/>
      <c r="H50" s="69"/>
      <c r="I50" s="19"/>
    </row>
    <row r="51" spans="1:9" s="18" customFormat="1" x14ac:dyDescent="0.25">
      <c r="A51" s="90"/>
      <c r="B51" s="69"/>
      <c r="C51" s="69"/>
      <c r="D51" s="90"/>
      <c r="E51" s="69"/>
      <c r="F51" s="69"/>
      <c r="G51" s="388"/>
      <c r="H51" s="69"/>
      <c r="I51" s="19"/>
    </row>
    <row r="52" spans="1:9" s="18" customFormat="1" x14ac:dyDescent="0.25">
      <c r="A52" s="90"/>
      <c r="B52" s="69"/>
      <c r="C52" s="69"/>
      <c r="D52" s="90"/>
      <c r="E52" s="69"/>
      <c r="F52" s="69"/>
      <c r="G52" s="388"/>
      <c r="H52" s="69"/>
      <c r="I52" s="19"/>
    </row>
    <row r="53" spans="1:9" s="18" customFormat="1" x14ac:dyDescent="0.25">
      <c r="A53" s="90"/>
      <c r="B53" s="69"/>
      <c r="C53" s="69"/>
      <c r="D53" s="90"/>
      <c r="E53" s="69"/>
      <c r="F53" s="69"/>
      <c r="G53" s="388"/>
      <c r="H53" s="69"/>
      <c r="I53" s="19"/>
    </row>
    <row r="54" spans="1:9" s="18" customFormat="1" x14ac:dyDescent="0.25">
      <c r="A54" s="90"/>
      <c r="B54" s="69"/>
      <c r="C54" s="69"/>
      <c r="D54" s="90"/>
      <c r="E54" s="69"/>
      <c r="F54" s="69"/>
      <c r="G54" s="388"/>
      <c r="H54" s="69"/>
      <c r="I54" s="19"/>
    </row>
    <row r="55" spans="1:9" s="18" customFormat="1" x14ac:dyDescent="0.25">
      <c r="A55" s="90"/>
      <c r="B55" s="69"/>
      <c r="C55" s="69"/>
      <c r="D55" s="90"/>
      <c r="E55" s="69"/>
      <c r="F55" s="69"/>
      <c r="G55" s="388"/>
      <c r="H55" s="69"/>
      <c r="I55" s="19"/>
    </row>
    <row r="56" spans="1:9" s="18" customFormat="1" x14ac:dyDescent="0.25">
      <c r="A56" s="90"/>
      <c r="B56" s="69"/>
      <c r="C56" s="69"/>
      <c r="D56" s="90"/>
      <c r="E56" s="69"/>
      <c r="F56" s="69"/>
      <c r="G56" s="388"/>
      <c r="H56" s="69"/>
      <c r="I56" s="19"/>
    </row>
    <row r="57" spans="1:9" s="18" customFormat="1" x14ac:dyDescent="0.25">
      <c r="A57" s="90"/>
      <c r="B57" s="69"/>
      <c r="C57" s="69"/>
      <c r="D57" s="90"/>
      <c r="E57" s="69"/>
      <c r="F57" s="69"/>
      <c r="G57" s="388"/>
      <c r="H57" s="69"/>
      <c r="I57" s="19"/>
    </row>
    <row r="58" spans="1:9" s="18" customFormat="1" x14ac:dyDescent="0.25">
      <c r="A58" s="90"/>
      <c r="B58" s="69"/>
      <c r="C58" s="69"/>
      <c r="D58" s="90"/>
      <c r="E58" s="69"/>
      <c r="F58" s="69"/>
      <c r="G58" s="388"/>
      <c r="H58" s="69"/>
      <c r="I58" s="19"/>
    </row>
    <row r="59" spans="1:9" s="18" customFormat="1" x14ac:dyDescent="0.25">
      <c r="A59" s="90"/>
      <c r="B59" s="69"/>
      <c r="C59" s="69"/>
      <c r="D59" s="90"/>
      <c r="E59" s="69"/>
      <c r="F59" s="69"/>
      <c r="G59" s="388"/>
      <c r="H59" s="69"/>
      <c r="I59" s="19"/>
    </row>
    <row r="60" spans="1:9" s="18" customFormat="1" x14ac:dyDescent="0.25">
      <c r="A60" s="90"/>
      <c r="B60" s="69"/>
      <c r="C60" s="69"/>
      <c r="D60" s="90"/>
      <c r="E60" s="69"/>
      <c r="F60" s="69"/>
      <c r="G60" s="388"/>
      <c r="H60" s="69"/>
      <c r="I60" s="19"/>
    </row>
    <row r="61" spans="1:9" s="18" customFormat="1" x14ac:dyDescent="0.25">
      <c r="A61" s="90"/>
      <c r="B61" s="69"/>
      <c r="C61" s="69"/>
      <c r="D61" s="90"/>
      <c r="E61" s="69"/>
      <c r="F61" s="69"/>
      <c r="G61" s="388"/>
      <c r="H61" s="69"/>
      <c r="I61" s="19"/>
    </row>
    <row r="62" spans="1:9" s="18" customFormat="1" x14ac:dyDescent="0.25">
      <c r="A62" s="90"/>
      <c r="B62" s="69"/>
      <c r="C62" s="69"/>
      <c r="D62" s="90"/>
      <c r="E62" s="69"/>
      <c r="F62" s="69"/>
      <c r="G62" s="388"/>
      <c r="H62" s="69"/>
      <c r="I62" s="19"/>
    </row>
    <row r="63" spans="1:9" s="18" customFormat="1" x14ac:dyDescent="0.25">
      <c r="A63" s="90"/>
      <c r="B63" s="69"/>
      <c r="C63" s="69"/>
      <c r="D63" s="90"/>
      <c r="E63" s="69"/>
      <c r="F63" s="69"/>
      <c r="G63" s="388"/>
      <c r="H63" s="69"/>
      <c r="I63" s="19"/>
    </row>
    <row r="64" spans="1:9" s="18" customFormat="1" x14ac:dyDescent="0.25">
      <c r="A64" s="90"/>
      <c r="B64" s="69"/>
      <c r="C64" s="69"/>
      <c r="D64" s="90"/>
      <c r="E64" s="69"/>
      <c r="F64" s="69"/>
      <c r="G64" s="388"/>
      <c r="H64" s="69"/>
      <c r="I64" s="19"/>
    </row>
    <row r="65" spans="1:9" s="18" customFormat="1" x14ac:dyDescent="0.25">
      <c r="A65" s="90"/>
      <c r="B65" s="69"/>
      <c r="C65" s="69"/>
      <c r="D65" s="90"/>
      <c r="E65" s="69"/>
      <c r="F65" s="69"/>
      <c r="G65" s="388"/>
      <c r="H65" s="69"/>
      <c r="I65" s="19"/>
    </row>
    <row r="66" spans="1:9" s="18" customFormat="1" x14ac:dyDescent="0.25">
      <c r="A66" s="90"/>
      <c r="B66" s="69"/>
      <c r="C66" s="69"/>
      <c r="D66" s="90"/>
      <c r="E66" s="69"/>
      <c r="F66" s="69"/>
      <c r="G66" s="388"/>
      <c r="H66" s="69"/>
      <c r="I66" s="19"/>
    </row>
    <row r="67" spans="1:9" s="18" customFormat="1" x14ac:dyDescent="0.25">
      <c r="A67" s="90"/>
      <c r="B67" s="69"/>
      <c r="C67" s="69"/>
      <c r="D67" s="90"/>
      <c r="E67" s="69"/>
      <c r="F67" s="69"/>
      <c r="G67" s="388"/>
      <c r="H67" s="69"/>
      <c r="I67" s="19"/>
    </row>
    <row r="68" spans="1:9" s="18" customFormat="1" x14ac:dyDescent="0.25">
      <c r="A68" s="90"/>
      <c r="B68" s="69"/>
      <c r="C68" s="69"/>
      <c r="D68" s="90"/>
      <c r="E68" s="69"/>
      <c r="F68" s="69"/>
      <c r="G68" s="388"/>
      <c r="H68" s="69"/>
      <c r="I68" s="19"/>
    </row>
    <row r="69" spans="1:9" s="18" customFormat="1" x14ac:dyDescent="0.25">
      <c r="A69" s="90"/>
      <c r="B69" s="69"/>
      <c r="C69" s="69"/>
      <c r="D69" s="90"/>
      <c r="E69" s="69"/>
      <c r="F69" s="69"/>
      <c r="G69" s="388"/>
      <c r="H69" s="69"/>
      <c r="I69" s="19"/>
    </row>
    <row r="70" spans="1:9" s="18" customFormat="1" x14ac:dyDescent="0.25">
      <c r="A70" s="90"/>
      <c r="B70" s="69"/>
      <c r="C70" s="69"/>
      <c r="D70" s="90"/>
      <c r="E70" s="69"/>
      <c r="F70" s="69"/>
      <c r="G70" s="388"/>
      <c r="H70" s="69"/>
      <c r="I70" s="19"/>
    </row>
    <row r="71" spans="1:9" s="18" customFormat="1" x14ac:dyDescent="0.25">
      <c r="A71" s="90"/>
      <c r="B71" s="69"/>
      <c r="C71" s="69"/>
      <c r="D71" s="90"/>
      <c r="E71" s="69"/>
      <c r="F71" s="69"/>
      <c r="G71" s="388"/>
      <c r="H71" s="69"/>
      <c r="I71" s="19"/>
    </row>
    <row r="72" spans="1:9" s="18" customFormat="1" x14ac:dyDescent="0.25">
      <c r="A72" s="90"/>
      <c r="B72" s="69"/>
      <c r="C72" s="69"/>
      <c r="D72" s="90"/>
      <c r="E72" s="69"/>
      <c r="F72" s="69"/>
      <c r="G72" s="388"/>
      <c r="H72" s="69"/>
      <c r="I72" s="19"/>
    </row>
    <row r="73" spans="1:9" s="18" customFormat="1" x14ac:dyDescent="0.25">
      <c r="A73" s="90"/>
      <c r="B73" s="69"/>
      <c r="C73" s="69"/>
      <c r="D73" s="90"/>
      <c r="E73" s="69"/>
      <c r="F73" s="69"/>
      <c r="G73" s="388"/>
      <c r="H73" s="69"/>
      <c r="I73" s="19"/>
    </row>
    <row r="74" spans="1:9" s="18" customFormat="1" x14ac:dyDescent="0.25">
      <c r="A74" s="90"/>
      <c r="B74" s="69"/>
      <c r="C74" s="69"/>
      <c r="D74" s="90"/>
      <c r="E74" s="69"/>
      <c r="F74" s="69"/>
      <c r="G74" s="388"/>
      <c r="H74" s="69"/>
      <c r="I74" s="19"/>
    </row>
    <row r="75" spans="1:9" s="11" customFormat="1" x14ac:dyDescent="0.25">
      <c r="A75" s="54"/>
      <c r="B75" s="8"/>
      <c r="C75" s="8"/>
      <c r="D75" s="80"/>
      <c r="E75" s="9"/>
      <c r="F75" s="10"/>
      <c r="G75" s="397"/>
      <c r="H75" s="10"/>
      <c r="I75" s="10"/>
    </row>
    <row r="76" spans="1:9" s="11" customFormat="1" x14ac:dyDescent="0.25">
      <c r="A76" s="54"/>
      <c r="B76" s="8"/>
      <c r="C76" s="8"/>
      <c r="D76" s="80"/>
      <c r="E76" s="9"/>
      <c r="F76" s="12"/>
      <c r="G76" s="398"/>
      <c r="H76" s="12"/>
      <c r="I76" s="12"/>
    </row>
    <row r="78" spans="1:9" x14ac:dyDescent="0.25">
      <c r="F78" s="12"/>
      <c r="G78" s="398"/>
      <c r="H78" s="12"/>
      <c r="I78" s="12"/>
    </row>
  </sheetData>
  <autoFilter ref="A7:I45">
    <filterColumn colId="4" showButton="0"/>
  </autoFilter>
  <dataConsolidate link="1"/>
  <mergeCells count="57">
    <mergeCell ref="B43:B44"/>
    <mergeCell ref="A43:A44"/>
    <mergeCell ref="D43:D44"/>
    <mergeCell ref="A39:A41"/>
    <mergeCell ref="B39:B41"/>
    <mergeCell ref="D39:D41"/>
    <mergeCell ref="G33:G35"/>
    <mergeCell ref="I33:I35"/>
    <mergeCell ref="A36:A37"/>
    <mergeCell ref="B36:B37"/>
    <mergeCell ref="D36:D37"/>
    <mergeCell ref="G36:G37"/>
    <mergeCell ref="I36:I37"/>
    <mergeCell ref="A11:A16"/>
    <mergeCell ref="G31:G32"/>
    <mergeCell ref="I31:I32"/>
    <mergeCell ref="B31:B32"/>
    <mergeCell ref="D31:D32"/>
    <mergeCell ref="B23:B24"/>
    <mergeCell ref="I23:I24"/>
    <mergeCell ref="A23:A24"/>
    <mergeCell ref="A25:A27"/>
    <mergeCell ref="A28:A30"/>
    <mergeCell ref="E19:E20"/>
    <mergeCell ref="F19:F20"/>
    <mergeCell ref="D28:D30"/>
    <mergeCell ref="D21:D22"/>
    <mergeCell ref="A31:A32"/>
    <mergeCell ref="A33:A35"/>
    <mergeCell ref="B33:B35"/>
    <mergeCell ref="D33:D35"/>
    <mergeCell ref="A9:A10"/>
    <mergeCell ref="B9:B10"/>
    <mergeCell ref="A7:A8"/>
    <mergeCell ref="B7:B8"/>
    <mergeCell ref="C7:C8"/>
    <mergeCell ref="D7:D8"/>
    <mergeCell ref="E7:F7"/>
    <mergeCell ref="B28:B30"/>
    <mergeCell ref="F17:F18"/>
    <mergeCell ref="C19:C20"/>
    <mergeCell ref="B12:B16"/>
    <mergeCell ref="B21:B22"/>
    <mergeCell ref="A21:A22"/>
    <mergeCell ref="I2:I3"/>
    <mergeCell ref="A4:G4"/>
    <mergeCell ref="A5:I5"/>
    <mergeCell ref="G7:G8"/>
    <mergeCell ref="H7:H8"/>
    <mergeCell ref="I7:I8"/>
    <mergeCell ref="A1:B3"/>
    <mergeCell ref="C1:H3"/>
    <mergeCell ref="A17:A20"/>
    <mergeCell ref="B17:B20"/>
    <mergeCell ref="C17:C18"/>
    <mergeCell ref="D17:D20"/>
    <mergeCell ref="E17:E18"/>
  </mergeCells>
  <dataValidations count="2">
    <dataValidation type="list" allowBlank="1" showInputMessage="1" showErrorMessage="1" sqref="G11:G20">
      <formula1>TIPO_GASTO</formula1>
    </dataValidation>
    <dataValidation type="list" allowBlank="1" showInputMessage="1" showErrorMessage="1" sqref="G9:G10 G33 G36 G38:G74 G21:G24 G25:G31">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ZI84"/>
  <sheetViews>
    <sheetView showGridLines="0" zoomScale="90" zoomScaleNormal="90" zoomScaleSheetLayoutView="75" zoomScalePageLayoutView="75" workbookViewId="0">
      <selection activeCell="G6" sqref="G1:G1048576"/>
    </sheetView>
  </sheetViews>
  <sheetFormatPr baseColWidth="10" defaultRowHeight="14.25" x14ac:dyDescent="0.25"/>
  <cols>
    <col min="1" max="1" width="39.7109375" style="13" customWidth="1"/>
    <col min="2" max="2" width="35.85546875" style="13" customWidth="1"/>
    <col min="3" max="3" width="28.7109375" style="13" customWidth="1"/>
    <col min="4" max="4" width="20.5703125" style="14" customWidth="1"/>
    <col min="5" max="5" width="16.7109375" style="14" customWidth="1"/>
    <col min="6" max="6" width="16.7109375" style="10" customWidth="1"/>
    <col min="7" max="7" width="23.28515625" style="397" customWidth="1"/>
    <col min="8" max="8" width="29.7109375" style="85" customWidth="1"/>
    <col min="9" max="9" width="31.140625" style="10" customWidth="1"/>
    <col min="10" max="16231" width="11.42578125" style="15"/>
    <col min="16232" max="16232" width="8.7109375" style="15" customWidth="1"/>
    <col min="16233" max="16384" width="19.7109375" style="15" customWidth="1"/>
  </cols>
  <sheetData>
    <row r="1" spans="1:10 16233:16233" s="3" customFormat="1" ht="33" customHeight="1" x14ac:dyDescent="0.25">
      <c r="A1" s="276"/>
      <c r="B1" s="276"/>
      <c r="C1" s="275" t="s">
        <v>985</v>
      </c>
      <c r="D1" s="275"/>
      <c r="E1" s="275"/>
      <c r="F1" s="275"/>
      <c r="G1" s="275"/>
      <c r="H1" s="275"/>
      <c r="I1" s="27" t="s">
        <v>60</v>
      </c>
      <c r="WZI1" s="3" t="s">
        <v>0</v>
      </c>
    </row>
    <row r="2" spans="1:10 16233:16233" s="4" customFormat="1" ht="33" customHeight="1" x14ac:dyDescent="0.25">
      <c r="A2" s="276"/>
      <c r="B2" s="276"/>
      <c r="C2" s="275"/>
      <c r="D2" s="275"/>
      <c r="E2" s="275"/>
      <c r="F2" s="275"/>
      <c r="G2" s="275"/>
      <c r="H2" s="275"/>
      <c r="I2" s="287" t="s">
        <v>4</v>
      </c>
      <c r="J2" s="3"/>
    </row>
    <row r="3" spans="1:10 16233:16233" s="3" customFormat="1" ht="38.25" customHeight="1" x14ac:dyDescent="0.25">
      <c r="A3" s="276"/>
      <c r="B3" s="276"/>
      <c r="C3" s="275"/>
      <c r="D3" s="275"/>
      <c r="E3" s="275"/>
      <c r="F3" s="275"/>
      <c r="G3" s="275"/>
      <c r="H3" s="275"/>
      <c r="I3" s="288"/>
      <c r="WZI3" s="3" t="s">
        <v>1</v>
      </c>
    </row>
    <row r="4" spans="1:10 16233:16233" s="3" customFormat="1" ht="38.25" customHeight="1" x14ac:dyDescent="0.25">
      <c r="A4" s="290" t="s">
        <v>63</v>
      </c>
      <c r="B4" s="290"/>
      <c r="C4" s="290"/>
      <c r="D4" s="290"/>
      <c r="E4" s="290"/>
      <c r="F4" s="290"/>
      <c r="G4" s="290"/>
      <c r="H4" s="221" t="s">
        <v>62</v>
      </c>
      <c r="I4" s="26">
        <v>6</v>
      </c>
    </row>
    <row r="5" spans="1:10 16233:16233" s="3" customFormat="1" ht="59.25" customHeight="1" x14ac:dyDescent="0.25">
      <c r="A5" s="289" t="s">
        <v>727</v>
      </c>
      <c r="B5" s="289"/>
      <c r="C5" s="289"/>
      <c r="D5" s="289"/>
      <c r="E5" s="289"/>
      <c r="F5" s="289"/>
      <c r="G5" s="289"/>
      <c r="H5" s="289"/>
      <c r="I5" s="289"/>
    </row>
    <row r="6" spans="1:10 16233:16233" s="5" customFormat="1" ht="9.75" customHeight="1" x14ac:dyDescent="0.25">
      <c r="A6" s="16"/>
      <c r="B6" s="17"/>
      <c r="C6" s="17"/>
      <c r="D6" s="17"/>
      <c r="E6" s="17"/>
      <c r="F6" s="17"/>
      <c r="G6" s="386"/>
      <c r="H6" s="79"/>
      <c r="I6" s="17"/>
    </row>
    <row r="7" spans="1:10 16233:16233" s="6" customFormat="1" ht="20.25" customHeight="1" x14ac:dyDescent="0.25">
      <c r="A7" s="316" t="s">
        <v>8</v>
      </c>
      <c r="B7" s="316" t="s">
        <v>10</v>
      </c>
      <c r="C7" s="316" t="s">
        <v>11</v>
      </c>
      <c r="D7" s="316" t="s">
        <v>12</v>
      </c>
      <c r="E7" s="316" t="s">
        <v>13</v>
      </c>
      <c r="F7" s="316"/>
      <c r="G7" s="401" t="s">
        <v>14</v>
      </c>
      <c r="H7" s="317" t="s">
        <v>61</v>
      </c>
      <c r="I7" s="316" t="s">
        <v>15</v>
      </c>
    </row>
    <row r="8" spans="1:10 16233:16233" s="6" customFormat="1" ht="20.25" customHeight="1" x14ac:dyDescent="0.25">
      <c r="A8" s="316"/>
      <c r="B8" s="316"/>
      <c r="C8" s="316"/>
      <c r="D8" s="316"/>
      <c r="E8" s="114" t="s">
        <v>106</v>
      </c>
      <c r="F8" s="114" t="s">
        <v>107</v>
      </c>
      <c r="G8" s="401"/>
      <c r="H8" s="317"/>
      <c r="I8" s="316"/>
    </row>
    <row r="9" spans="1:10 16233:16233" s="6" customFormat="1" ht="114.75" customHeight="1" x14ac:dyDescent="0.25">
      <c r="A9" s="283" t="s">
        <v>307</v>
      </c>
      <c r="B9" s="273" t="s">
        <v>381</v>
      </c>
      <c r="C9" s="191" t="s">
        <v>382</v>
      </c>
      <c r="D9" s="191" t="s">
        <v>56</v>
      </c>
      <c r="E9" s="106">
        <v>43497</v>
      </c>
      <c r="F9" s="106">
        <v>43800</v>
      </c>
      <c r="G9" s="390" t="s">
        <v>74</v>
      </c>
      <c r="H9" s="159" t="s">
        <v>375</v>
      </c>
      <c r="I9" s="303">
        <v>3219934924</v>
      </c>
    </row>
    <row r="10" spans="1:10 16233:16233" s="6" customFormat="1" ht="114.75" customHeight="1" x14ac:dyDescent="0.25">
      <c r="A10" s="336"/>
      <c r="B10" s="273"/>
      <c r="C10" s="191" t="s">
        <v>383</v>
      </c>
      <c r="D10" s="236" t="s">
        <v>56</v>
      </c>
      <c r="E10" s="106">
        <v>43497</v>
      </c>
      <c r="F10" s="106">
        <v>43800</v>
      </c>
      <c r="G10" s="390" t="s">
        <v>74</v>
      </c>
      <c r="H10" s="159" t="s">
        <v>375</v>
      </c>
      <c r="I10" s="303"/>
    </row>
    <row r="11" spans="1:10 16233:16233" s="6" customFormat="1" ht="114.75" customHeight="1" x14ac:dyDescent="0.25">
      <c r="A11" s="113" t="s">
        <v>307</v>
      </c>
      <c r="B11" s="191" t="s">
        <v>728</v>
      </c>
      <c r="C11" s="191" t="s">
        <v>729</v>
      </c>
      <c r="D11" s="236" t="s">
        <v>56</v>
      </c>
      <c r="E11" s="106">
        <v>43466</v>
      </c>
      <c r="F11" s="106">
        <v>43800</v>
      </c>
      <c r="G11" s="390" t="s">
        <v>74</v>
      </c>
      <c r="H11" s="159" t="s">
        <v>375</v>
      </c>
      <c r="I11" s="42">
        <v>2100000000</v>
      </c>
    </row>
    <row r="12" spans="1:10 16233:16233" s="6" customFormat="1" ht="135" customHeight="1" x14ac:dyDescent="0.25">
      <c r="A12" s="273" t="s">
        <v>308</v>
      </c>
      <c r="B12" s="337" t="s">
        <v>385</v>
      </c>
      <c r="C12" s="191" t="s">
        <v>386</v>
      </c>
      <c r="D12" s="236" t="s">
        <v>56</v>
      </c>
      <c r="E12" s="106">
        <v>43466</v>
      </c>
      <c r="F12" s="106">
        <v>43800</v>
      </c>
      <c r="G12" s="390" t="s">
        <v>74</v>
      </c>
      <c r="H12" s="159" t="s">
        <v>375</v>
      </c>
      <c r="I12" s="42">
        <v>1046415855</v>
      </c>
    </row>
    <row r="13" spans="1:10 16233:16233" s="6" customFormat="1" ht="100.5" customHeight="1" x14ac:dyDescent="0.25">
      <c r="A13" s="273"/>
      <c r="B13" s="337"/>
      <c r="C13" s="191" t="s">
        <v>387</v>
      </c>
      <c r="D13" s="236" t="s">
        <v>56</v>
      </c>
      <c r="E13" s="106">
        <v>43466</v>
      </c>
      <c r="F13" s="106">
        <v>43800</v>
      </c>
      <c r="G13" s="390" t="s">
        <v>74</v>
      </c>
      <c r="H13" s="159" t="s">
        <v>375</v>
      </c>
      <c r="I13" s="42">
        <v>307090485</v>
      </c>
    </row>
    <row r="14" spans="1:10 16233:16233" s="6" customFormat="1" ht="100.5" customHeight="1" x14ac:dyDescent="0.25">
      <c r="A14" s="273"/>
      <c r="B14" s="337"/>
      <c r="C14" s="191" t="s">
        <v>388</v>
      </c>
      <c r="D14" s="236" t="s">
        <v>56</v>
      </c>
      <c r="E14" s="106">
        <v>43466</v>
      </c>
      <c r="F14" s="106">
        <v>43800</v>
      </c>
      <c r="G14" s="390" t="s">
        <v>74</v>
      </c>
      <c r="H14" s="159" t="s">
        <v>375</v>
      </c>
      <c r="I14" s="42">
        <v>454380071</v>
      </c>
    </row>
    <row r="15" spans="1:10 16233:16233" s="6" customFormat="1" ht="100.5" customHeight="1" x14ac:dyDescent="0.25">
      <c r="A15" s="273"/>
      <c r="B15" s="153" t="s">
        <v>389</v>
      </c>
      <c r="C15" s="191" t="s">
        <v>390</v>
      </c>
      <c r="D15" s="236" t="s">
        <v>56</v>
      </c>
      <c r="E15" s="106">
        <v>43466</v>
      </c>
      <c r="F15" s="106">
        <v>43800</v>
      </c>
      <c r="G15" s="390" t="s">
        <v>74</v>
      </c>
      <c r="H15" s="159" t="s">
        <v>375</v>
      </c>
      <c r="I15" s="42">
        <v>412066697</v>
      </c>
    </row>
    <row r="16" spans="1:10 16233:16233" s="6" customFormat="1" ht="158.25" customHeight="1" x14ac:dyDescent="0.25">
      <c r="A16" s="273"/>
      <c r="B16" s="153" t="s">
        <v>392</v>
      </c>
      <c r="C16" s="191" t="s">
        <v>393</v>
      </c>
      <c r="D16" s="236" t="s">
        <v>56</v>
      </c>
      <c r="E16" s="106">
        <v>43466</v>
      </c>
      <c r="F16" s="106">
        <v>43800</v>
      </c>
      <c r="G16" s="390" t="s">
        <v>74</v>
      </c>
      <c r="H16" s="159" t="s">
        <v>375</v>
      </c>
      <c r="I16" s="42">
        <v>487447344</v>
      </c>
    </row>
    <row r="17" spans="1:9" s="6" customFormat="1" ht="158.25" customHeight="1" x14ac:dyDescent="0.25">
      <c r="A17" s="159" t="s">
        <v>69</v>
      </c>
      <c r="B17" s="103" t="s">
        <v>137</v>
      </c>
      <c r="C17" s="103" t="s">
        <v>138</v>
      </c>
      <c r="D17" s="103" t="s">
        <v>136</v>
      </c>
      <c r="E17" s="121">
        <v>43466</v>
      </c>
      <c r="F17" s="121">
        <v>43800</v>
      </c>
      <c r="G17" s="404" t="s">
        <v>74</v>
      </c>
      <c r="H17" s="159" t="s">
        <v>132</v>
      </c>
      <c r="I17" s="42"/>
    </row>
    <row r="18" spans="1:9" s="6" customFormat="1" ht="158.25" customHeight="1" x14ac:dyDescent="0.25">
      <c r="A18" s="159" t="s">
        <v>69</v>
      </c>
      <c r="B18" s="103" t="s">
        <v>139</v>
      </c>
      <c r="C18" s="103" t="s">
        <v>140</v>
      </c>
      <c r="D18" s="103" t="s">
        <v>136</v>
      </c>
      <c r="E18" s="121">
        <v>43466</v>
      </c>
      <c r="F18" s="121">
        <v>43800</v>
      </c>
      <c r="G18" s="404" t="s">
        <v>74</v>
      </c>
      <c r="H18" s="159" t="s">
        <v>132</v>
      </c>
      <c r="I18" s="42"/>
    </row>
    <row r="19" spans="1:9" s="6" customFormat="1" ht="158.25" customHeight="1" x14ac:dyDescent="0.25">
      <c r="A19" s="159"/>
      <c r="B19" s="191" t="s">
        <v>141</v>
      </c>
      <c r="C19" s="191" t="s">
        <v>142</v>
      </c>
      <c r="D19" s="191" t="s">
        <v>136</v>
      </c>
      <c r="E19" s="106">
        <v>43466</v>
      </c>
      <c r="F19" s="106">
        <v>43800</v>
      </c>
      <c r="G19" s="390" t="s">
        <v>74</v>
      </c>
      <c r="H19" s="159" t="s">
        <v>132</v>
      </c>
      <c r="I19" s="42"/>
    </row>
    <row r="20" spans="1:9" s="6" customFormat="1" ht="158.25" customHeight="1" x14ac:dyDescent="0.25">
      <c r="A20" s="335" t="s">
        <v>394</v>
      </c>
      <c r="B20" s="191" t="s">
        <v>397</v>
      </c>
      <c r="C20" s="191" t="s">
        <v>398</v>
      </c>
      <c r="D20" s="236" t="s">
        <v>56</v>
      </c>
      <c r="E20" s="106">
        <v>43466</v>
      </c>
      <c r="F20" s="106">
        <v>43800</v>
      </c>
      <c r="G20" s="390" t="s">
        <v>74</v>
      </c>
      <c r="H20" s="159" t="s">
        <v>375</v>
      </c>
      <c r="I20" s="42">
        <v>1201009813</v>
      </c>
    </row>
    <row r="21" spans="1:9" s="6" customFormat="1" ht="100.5" customHeight="1" x14ac:dyDescent="0.25">
      <c r="A21" s="335"/>
      <c r="B21" s="191"/>
      <c r="C21" s="191" t="s">
        <v>391</v>
      </c>
      <c r="D21" s="236" t="s">
        <v>56</v>
      </c>
      <c r="E21" s="106">
        <v>43466</v>
      </c>
      <c r="F21" s="106">
        <v>43800</v>
      </c>
      <c r="G21" s="390" t="s">
        <v>74</v>
      </c>
      <c r="H21" s="159" t="s">
        <v>375</v>
      </c>
      <c r="I21" s="42">
        <v>428275483</v>
      </c>
    </row>
    <row r="22" spans="1:9" s="6" customFormat="1" ht="158.25" customHeight="1" x14ac:dyDescent="0.25">
      <c r="A22" s="335"/>
      <c r="B22" s="191" t="s">
        <v>399</v>
      </c>
      <c r="C22" s="191" t="s">
        <v>400</v>
      </c>
      <c r="D22" s="236" t="s">
        <v>56</v>
      </c>
      <c r="E22" s="106">
        <v>43466</v>
      </c>
      <c r="F22" s="106">
        <v>43800</v>
      </c>
      <c r="G22" s="390" t="s">
        <v>74</v>
      </c>
      <c r="H22" s="159" t="s">
        <v>375</v>
      </c>
      <c r="I22" s="42">
        <v>4855631973</v>
      </c>
    </row>
    <row r="23" spans="1:9" s="18" customFormat="1" ht="71.25" x14ac:dyDescent="0.25">
      <c r="A23" s="191" t="s">
        <v>69</v>
      </c>
      <c r="B23" s="191" t="s">
        <v>208</v>
      </c>
      <c r="C23" s="191" t="s">
        <v>209</v>
      </c>
      <c r="D23" s="191" t="s">
        <v>78</v>
      </c>
      <c r="E23" s="107">
        <v>43647</v>
      </c>
      <c r="F23" s="107">
        <v>43804</v>
      </c>
      <c r="G23" s="390" t="s">
        <v>74</v>
      </c>
      <c r="H23" s="159" t="s">
        <v>210</v>
      </c>
      <c r="I23" s="42">
        <v>0</v>
      </c>
    </row>
    <row r="24" spans="1:9" s="18" customFormat="1" ht="71.25" x14ac:dyDescent="0.25">
      <c r="A24" s="191" t="s">
        <v>69</v>
      </c>
      <c r="B24" s="191" t="s">
        <v>211</v>
      </c>
      <c r="C24" s="191" t="s">
        <v>212</v>
      </c>
      <c r="D24" s="191" t="s">
        <v>78</v>
      </c>
      <c r="E24" s="107">
        <v>43647</v>
      </c>
      <c r="F24" s="107">
        <v>43804</v>
      </c>
      <c r="G24" s="390" t="s">
        <v>74</v>
      </c>
      <c r="H24" s="159" t="s">
        <v>210</v>
      </c>
      <c r="I24" s="42">
        <v>0</v>
      </c>
    </row>
    <row r="25" spans="1:9" s="18" customFormat="1" ht="71.25" x14ac:dyDescent="0.25">
      <c r="A25" s="191" t="s">
        <v>69</v>
      </c>
      <c r="B25" s="191" t="s">
        <v>213</v>
      </c>
      <c r="C25" s="191" t="s">
        <v>214</v>
      </c>
      <c r="D25" s="191" t="s">
        <v>78</v>
      </c>
      <c r="E25" s="107">
        <v>43647</v>
      </c>
      <c r="F25" s="107">
        <v>43804</v>
      </c>
      <c r="G25" s="390" t="s">
        <v>74</v>
      </c>
      <c r="H25" s="159" t="s">
        <v>210</v>
      </c>
      <c r="I25" s="42">
        <f>4875602*11</f>
        <v>53631622</v>
      </c>
    </row>
    <row r="26" spans="1:9" s="18" customFormat="1" ht="99.75" x14ac:dyDescent="0.25">
      <c r="A26" s="191" t="s">
        <v>69</v>
      </c>
      <c r="B26" s="103" t="s">
        <v>829</v>
      </c>
      <c r="C26" s="191" t="s">
        <v>215</v>
      </c>
      <c r="D26" s="191" t="s">
        <v>216</v>
      </c>
      <c r="E26" s="107">
        <v>43466</v>
      </c>
      <c r="F26" s="107">
        <v>43830</v>
      </c>
      <c r="G26" s="390" t="s">
        <v>74</v>
      </c>
      <c r="H26" s="159" t="s">
        <v>210</v>
      </c>
      <c r="I26" s="42">
        <v>40000000</v>
      </c>
    </row>
    <row r="27" spans="1:9" s="18" customFormat="1" ht="71.25" x14ac:dyDescent="0.25">
      <c r="A27" s="191" t="s">
        <v>266</v>
      </c>
      <c r="B27" s="191" t="s">
        <v>831</v>
      </c>
      <c r="C27" s="191" t="s">
        <v>832</v>
      </c>
      <c r="D27" s="191" t="s">
        <v>136</v>
      </c>
      <c r="E27" s="106">
        <v>43466</v>
      </c>
      <c r="F27" s="106">
        <v>43800</v>
      </c>
      <c r="G27" s="390" t="s">
        <v>74</v>
      </c>
      <c r="H27" s="159" t="s">
        <v>132</v>
      </c>
      <c r="I27" s="42"/>
    </row>
    <row r="28" spans="1:9" ht="71.25" x14ac:dyDescent="0.25">
      <c r="A28" s="224" t="s">
        <v>69</v>
      </c>
      <c r="B28" s="191" t="s">
        <v>365</v>
      </c>
      <c r="C28" s="153" t="s">
        <v>364</v>
      </c>
      <c r="D28" s="153" t="s">
        <v>363</v>
      </c>
      <c r="E28" s="171">
        <v>43539</v>
      </c>
      <c r="F28" s="171">
        <v>43814</v>
      </c>
      <c r="G28" s="390" t="s">
        <v>74</v>
      </c>
      <c r="H28" s="159" t="s">
        <v>358</v>
      </c>
      <c r="I28" s="172">
        <v>897187877.66050076</v>
      </c>
    </row>
    <row r="29" spans="1:9" ht="71.25" x14ac:dyDescent="0.25">
      <c r="A29" s="224" t="s">
        <v>69</v>
      </c>
      <c r="B29" s="191" t="s">
        <v>362</v>
      </c>
      <c r="C29" s="153" t="s">
        <v>361</v>
      </c>
      <c r="D29" s="153" t="s">
        <v>360</v>
      </c>
      <c r="E29" s="171">
        <v>43539</v>
      </c>
      <c r="F29" s="171">
        <v>43814</v>
      </c>
      <c r="G29" s="390" t="s">
        <v>74</v>
      </c>
      <c r="H29" s="159" t="s">
        <v>358</v>
      </c>
      <c r="I29" s="172">
        <v>462269958.69919789</v>
      </c>
    </row>
    <row r="30" spans="1:9" s="24" customFormat="1" ht="71.25" x14ac:dyDescent="0.25">
      <c r="A30" s="225" t="s">
        <v>69</v>
      </c>
      <c r="B30" s="95" t="s">
        <v>916</v>
      </c>
      <c r="C30" s="95" t="s">
        <v>915</v>
      </c>
      <c r="D30" s="95" t="s">
        <v>549</v>
      </c>
      <c r="E30" s="95"/>
      <c r="F30" s="95"/>
      <c r="G30" s="396"/>
      <c r="H30" s="116"/>
      <c r="I30" s="115"/>
    </row>
    <row r="31" spans="1:9" s="18" customFormat="1" ht="71.25" x14ac:dyDescent="0.25">
      <c r="A31" s="333" t="s">
        <v>69</v>
      </c>
      <c r="B31" s="329" t="s">
        <v>408</v>
      </c>
      <c r="C31" s="95" t="s">
        <v>410</v>
      </c>
      <c r="D31" s="152" t="s">
        <v>56</v>
      </c>
      <c r="E31" s="141">
        <v>43497</v>
      </c>
      <c r="F31" s="141">
        <v>43770</v>
      </c>
      <c r="G31" s="396" t="s">
        <v>74</v>
      </c>
      <c r="H31" s="175" t="s">
        <v>375</v>
      </c>
      <c r="I31" s="331">
        <v>148341375</v>
      </c>
    </row>
    <row r="32" spans="1:9" s="18" customFormat="1" ht="57" x14ac:dyDescent="0.25">
      <c r="A32" s="334"/>
      <c r="B32" s="330"/>
      <c r="C32" s="95" t="s">
        <v>411</v>
      </c>
      <c r="D32" s="152" t="s">
        <v>56</v>
      </c>
      <c r="E32" s="141">
        <v>43497</v>
      </c>
      <c r="F32" s="141">
        <v>43770</v>
      </c>
      <c r="G32" s="396" t="s">
        <v>74</v>
      </c>
      <c r="H32" s="175" t="s">
        <v>375</v>
      </c>
      <c r="I32" s="332"/>
    </row>
    <row r="33" spans="1:9" s="18" customFormat="1" x14ac:dyDescent="0.25">
      <c r="A33" s="50"/>
      <c r="B33" s="50"/>
      <c r="C33" s="50"/>
      <c r="D33" s="50"/>
      <c r="E33" s="50"/>
      <c r="F33" s="50"/>
      <c r="G33" s="390"/>
      <c r="H33" s="159"/>
      <c r="I33" s="42"/>
    </row>
    <row r="34" spans="1:9" s="18" customFormat="1" x14ac:dyDescent="0.25">
      <c r="A34" s="50"/>
      <c r="B34" s="50"/>
      <c r="C34" s="50"/>
      <c r="D34" s="50"/>
      <c r="E34" s="50"/>
      <c r="F34" s="50"/>
      <c r="G34" s="390"/>
      <c r="H34" s="159"/>
      <c r="I34" s="42">
        <f>SUM(I9:I32)</f>
        <v>16113683478.359699</v>
      </c>
    </row>
    <row r="35" spans="1:9" s="18" customFormat="1" x14ac:dyDescent="0.25">
      <c r="A35" s="50"/>
      <c r="B35" s="50"/>
      <c r="C35" s="50"/>
      <c r="D35" s="50"/>
      <c r="E35" s="50"/>
      <c r="F35" s="50"/>
      <c r="G35" s="390"/>
      <c r="H35" s="159"/>
      <c r="I35" s="42"/>
    </row>
    <row r="36" spans="1:9" s="18" customFormat="1" x14ac:dyDescent="0.25">
      <c r="A36" s="50"/>
      <c r="B36" s="50"/>
      <c r="C36" s="50"/>
      <c r="D36" s="50"/>
      <c r="E36" s="50"/>
      <c r="F36" s="50"/>
      <c r="G36" s="390"/>
      <c r="H36" s="159"/>
      <c r="I36" s="42"/>
    </row>
    <row r="37" spans="1:9" s="18" customFormat="1" x14ac:dyDescent="0.25">
      <c r="A37" s="50"/>
      <c r="B37" s="50"/>
      <c r="C37" s="50"/>
      <c r="D37" s="50"/>
      <c r="E37" s="50"/>
      <c r="F37" s="50"/>
      <c r="G37" s="390"/>
      <c r="H37" s="159"/>
      <c r="I37" s="42"/>
    </row>
    <row r="38" spans="1:9" s="18" customFormat="1" x14ac:dyDescent="0.25">
      <c r="A38" s="50"/>
      <c r="B38" s="50"/>
      <c r="C38" s="50"/>
      <c r="D38" s="50"/>
      <c r="E38" s="50"/>
      <c r="F38" s="50"/>
      <c r="G38" s="390"/>
      <c r="H38" s="159"/>
      <c r="I38" s="42"/>
    </row>
    <row r="39" spans="1:9" s="18" customFormat="1" x14ac:dyDescent="0.25">
      <c r="A39" s="50"/>
      <c r="B39" s="50"/>
      <c r="C39" s="50"/>
      <c r="D39" s="50"/>
      <c r="E39" s="50"/>
      <c r="F39" s="50"/>
      <c r="G39" s="390"/>
      <c r="H39" s="159"/>
      <c r="I39" s="42"/>
    </row>
    <row r="40" spans="1:9" s="18" customFormat="1" x14ac:dyDescent="0.25">
      <c r="A40" s="22"/>
      <c r="B40" s="22"/>
      <c r="C40" s="22"/>
      <c r="D40" s="22"/>
      <c r="E40" s="22"/>
      <c r="F40" s="22"/>
      <c r="G40" s="387"/>
      <c r="H40" s="160"/>
      <c r="I40" s="25"/>
    </row>
    <row r="41" spans="1:9" s="18" customFormat="1" x14ac:dyDescent="0.25">
      <c r="A41" s="22"/>
      <c r="B41" s="22"/>
      <c r="C41" s="22"/>
      <c r="D41" s="22"/>
      <c r="E41" s="22"/>
      <c r="F41" s="22"/>
      <c r="G41" s="387"/>
      <c r="H41" s="160"/>
      <c r="I41" s="25"/>
    </row>
    <row r="42" spans="1:9" s="18" customFormat="1" x14ac:dyDescent="0.25">
      <c r="A42" s="22"/>
      <c r="B42" s="22"/>
      <c r="C42" s="22"/>
      <c r="D42" s="22"/>
      <c r="E42" s="22"/>
      <c r="F42" s="22"/>
      <c r="G42" s="387"/>
      <c r="H42" s="160"/>
      <c r="I42" s="25"/>
    </row>
    <row r="43" spans="1:9" s="18" customFormat="1" x14ac:dyDescent="0.25">
      <c r="A43" s="22"/>
      <c r="B43" s="22"/>
      <c r="C43" s="22"/>
      <c r="D43" s="22"/>
      <c r="E43" s="22"/>
      <c r="F43" s="22"/>
      <c r="G43" s="387"/>
      <c r="H43" s="160"/>
      <c r="I43" s="25"/>
    </row>
    <row r="44" spans="1:9" s="18" customFormat="1" x14ac:dyDescent="0.25">
      <c r="A44" s="22"/>
      <c r="B44" s="22"/>
      <c r="C44" s="22"/>
      <c r="D44" s="22"/>
      <c r="E44" s="22"/>
      <c r="F44" s="22"/>
      <c r="G44" s="387"/>
      <c r="H44" s="160"/>
      <c r="I44" s="25"/>
    </row>
    <row r="45" spans="1:9" s="18" customFormat="1" x14ac:dyDescent="0.25">
      <c r="A45" s="22"/>
      <c r="B45" s="22"/>
      <c r="C45" s="22"/>
      <c r="D45" s="22"/>
      <c r="E45" s="22"/>
      <c r="F45" s="22"/>
      <c r="G45" s="387"/>
      <c r="H45" s="160"/>
      <c r="I45" s="25"/>
    </row>
    <row r="46" spans="1:9" s="18" customFormat="1" x14ac:dyDescent="0.25">
      <c r="A46" s="22"/>
      <c r="B46" s="22"/>
      <c r="C46" s="22"/>
      <c r="D46" s="22"/>
      <c r="E46" s="22"/>
      <c r="F46" s="22"/>
      <c r="G46" s="387"/>
      <c r="H46" s="160"/>
      <c r="I46" s="25"/>
    </row>
    <row r="47" spans="1:9" s="18" customFormat="1" x14ac:dyDescent="0.25">
      <c r="A47" s="22"/>
      <c r="B47" s="22"/>
      <c r="C47" s="22"/>
      <c r="D47" s="22"/>
      <c r="E47" s="22"/>
      <c r="F47" s="22"/>
      <c r="G47" s="387"/>
      <c r="H47" s="160"/>
      <c r="I47" s="25"/>
    </row>
    <row r="48" spans="1:9" s="18" customFormat="1" x14ac:dyDescent="0.25">
      <c r="A48" s="22"/>
      <c r="B48" s="22"/>
      <c r="C48" s="22"/>
      <c r="D48" s="22"/>
      <c r="E48" s="22"/>
      <c r="F48" s="22"/>
      <c r="G48" s="387"/>
      <c r="H48" s="160"/>
      <c r="I48" s="25"/>
    </row>
    <row r="49" spans="1:9" s="18" customFormat="1" x14ac:dyDescent="0.25">
      <c r="A49" s="22"/>
      <c r="B49" s="22"/>
      <c r="C49" s="22"/>
      <c r="D49" s="22"/>
      <c r="E49" s="22"/>
      <c r="F49" s="22"/>
      <c r="G49" s="387"/>
      <c r="H49" s="160"/>
      <c r="I49" s="25"/>
    </row>
    <row r="50" spans="1:9" s="18" customFormat="1" x14ac:dyDescent="0.25">
      <c r="A50" s="22"/>
      <c r="B50" s="22"/>
      <c r="C50" s="22"/>
      <c r="D50" s="22"/>
      <c r="E50" s="22"/>
      <c r="F50" s="22"/>
      <c r="G50" s="387"/>
      <c r="H50" s="160"/>
      <c r="I50" s="25"/>
    </row>
    <row r="51" spans="1:9" s="18" customFormat="1" x14ac:dyDescent="0.25">
      <c r="A51" s="22"/>
      <c r="B51" s="22"/>
      <c r="C51" s="22"/>
      <c r="D51" s="22"/>
      <c r="E51" s="22"/>
      <c r="F51" s="22"/>
      <c r="G51" s="387"/>
      <c r="H51" s="160"/>
      <c r="I51" s="25"/>
    </row>
    <row r="52" spans="1:9" s="18" customFormat="1" x14ac:dyDescent="0.25">
      <c r="A52" s="22"/>
      <c r="B52" s="22"/>
      <c r="C52" s="22"/>
      <c r="D52" s="22"/>
      <c r="E52" s="22"/>
      <c r="F52" s="22"/>
      <c r="G52" s="387"/>
      <c r="H52" s="160"/>
      <c r="I52" s="25"/>
    </row>
    <row r="53" spans="1:9" s="18" customFormat="1" x14ac:dyDescent="0.25">
      <c r="A53" s="22"/>
      <c r="B53" s="22"/>
      <c r="C53" s="22"/>
      <c r="D53" s="22"/>
      <c r="E53" s="22"/>
      <c r="F53" s="22"/>
      <c r="G53" s="387"/>
      <c r="H53" s="160"/>
      <c r="I53" s="25"/>
    </row>
    <row r="54" spans="1:9" s="18" customFormat="1" x14ac:dyDescent="0.25">
      <c r="A54" s="22"/>
      <c r="B54" s="22"/>
      <c r="C54" s="22"/>
      <c r="D54" s="22"/>
      <c r="E54" s="22"/>
      <c r="F54" s="22"/>
      <c r="G54" s="387"/>
      <c r="H54" s="160"/>
      <c r="I54" s="25"/>
    </row>
    <row r="55" spans="1:9" s="18" customFormat="1" x14ac:dyDescent="0.25">
      <c r="A55" s="22"/>
      <c r="B55" s="22"/>
      <c r="C55" s="22"/>
      <c r="D55" s="22"/>
      <c r="E55" s="22"/>
      <c r="F55" s="22"/>
      <c r="G55" s="387"/>
      <c r="H55" s="160"/>
      <c r="I55" s="25"/>
    </row>
    <row r="56" spans="1:9" s="18" customFormat="1" x14ac:dyDescent="0.25">
      <c r="A56" s="22"/>
      <c r="B56" s="22"/>
      <c r="C56" s="22"/>
      <c r="D56" s="22"/>
      <c r="E56" s="22"/>
      <c r="F56" s="22"/>
      <c r="G56" s="387"/>
      <c r="H56" s="160"/>
      <c r="I56" s="25"/>
    </row>
    <row r="57" spans="1:9" s="18" customFormat="1" x14ac:dyDescent="0.25">
      <c r="A57" s="22"/>
      <c r="B57" s="22"/>
      <c r="C57" s="22"/>
      <c r="D57" s="22"/>
      <c r="E57" s="22"/>
      <c r="F57" s="22"/>
      <c r="G57" s="387"/>
      <c r="H57" s="160"/>
      <c r="I57" s="25"/>
    </row>
    <row r="58" spans="1:9" s="18" customFormat="1" x14ac:dyDescent="0.25">
      <c r="A58" s="22"/>
      <c r="B58" s="22"/>
      <c r="C58" s="22"/>
      <c r="D58" s="22"/>
      <c r="E58" s="22"/>
      <c r="F58" s="22"/>
      <c r="G58" s="387"/>
      <c r="H58" s="160"/>
      <c r="I58" s="25"/>
    </row>
    <row r="59" spans="1:9" s="18" customFormat="1" x14ac:dyDescent="0.25">
      <c r="A59" s="22"/>
      <c r="B59" s="22"/>
      <c r="C59" s="22"/>
      <c r="D59" s="22"/>
      <c r="E59" s="22"/>
      <c r="F59" s="22"/>
      <c r="G59" s="387"/>
      <c r="H59" s="160"/>
      <c r="I59" s="25"/>
    </row>
    <row r="60" spans="1:9" s="18" customFormat="1" x14ac:dyDescent="0.25">
      <c r="A60" s="22"/>
      <c r="B60" s="22"/>
      <c r="C60" s="22"/>
      <c r="D60" s="22"/>
      <c r="E60" s="22"/>
      <c r="F60" s="22"/>
      <c r="G60" s="387"/>
      <c r="H60" s="160"/>
      <c r="I60" s="25"/>
    </row>
    <row r="61" spans="1:9" s="18" customFormat="1" x14ac:dyDescent="0.25">
      <c r="A61" s="7"/>
      <c r="B61" s="7"/>
      <c r="C61" s="7"/>
      <c r="D61" s="7"/>
      <c r="E61" s="7"/>
      <c r="F61" s="7"/>
      <c r="G61" s="388"/>
      <c r="H61" s="90"/>
      <c r="I61" s="19"/>
    </row>
    <row r="62" spans="1:9" s="18" customFormat="1" x14ac:dyDescent="0.25">
      <c r="A62" s="7"/>
      <c r="B62" s="7"/>
      <c r="C62" s="7"/>
      <c r="D62" s="7"/>
      <c r="E62" s="7"/>
      <c r="F62" s="7"/>
      <c r="G62" s="388"/>
      <c r="H62" s="90"/>
      <c r="I62" s="19"/>
    </row>
    <row r="63" spans="1:9" s="18" customFormat="1" x14ac:dyDescent="0.25">
      <c r="A63" s="7"/>
      <c r="B63" s="7"/>
      <c r="C63" s="7"/>
      <c r="D63" s="7"/>
      <c r="E63" s="7"/>
      <c r="F63" s="7"/>
      <c r="G63" s="388"/>
      <c r="H63" s="90"/>
      <c r="I63" s="19"/>
    </row>
    <row r="64" spans="1:9" s="18" customFormat="1" x14ac:dyDescent="0.25">
      <c r="A64" s="7"/>
      <c r="B64" s="7"/>
      <c r="C64" s="7"/>
      <c r="D64" s="7"/>
      <c r="E64" s="7"/>
      <c r="F64" s="7"/>
      <c r="G64" s="388"/>
      <c r="H64" s="90"/>
      <c r="I64" s="19"/>
    </row>
    <row r="65" spans="1:9" s="18" customFormat="1" x14ac:dyDescent="0.25">
      <c r="A65" s="7"/>
      <c r="B65" s="7"/>
      <c r="C65" s="7"/>
      <c r="D65" s="7"/>
      <c r="E65" s="7"/>
      <c r="F65" s="7"/>
      <c r="G65" s="388"/>
      <c r="H65" s="90"/>
      <c r="I65" s="19"/>
    </row>
    <row r="66" spans="1:9" s="18" customFormat="1" x14ac:dyDescent="0.25">
      <c r="A66" s="7"/>
      <c r="B66" s="7"/>
      <c r="C66" s="7"/>
      <c r="D66" s="7"/>
      <c r="E66" s="7"/>
      <c r="F66" s="7"/>
      <c r="G66" s="388"/>
      <c r="H66" s="90"/>
      <c r="I66" s="19"/>
    </row>
    <row r="67" spans="1:9" s="18" customFormat="1" x14ac:dyDescent="0.25">
      <c r="A67" s="7"/>
      <c r="B67" s="7"/>
      <c r="C67" s="7"/>
      <c r="D67" s="7"/>
      <c r="E67" s="7"/>
      <c r="F67" s="7"/>
      <c r="G67" s="388"/>
      <c r="H67" s="90"/>
      <c r="I67" s="19"/>
    </row>
    <row r="68" spans="1:9" s="18" customFormat="1" x14ac:dyDescent="0.25">
      <c r="A68" s="7"/>
      <c r="B68" s="7"/>
      <c r="C68" s="7"/>
      <c r="D68" s="7"/>
      <c r="E68" s="7"/>
      <c r="F68" s="7"/>
      <c r="G68" s="388"/>
      <c r="H68" s="90"/>
      <c r="I68" s="19"/>
    </row>
    <row r="69" spans="1:9" s="18" customFormat="1" x14ac:dyDescent="0.25">
      <c r="A69" s="7"/>
      <c r="B69" s="7"/>
      <c r="C69" s="7"/>
      <c r="D69" s="7"/>
      <c r="E69" s="7"/>
      <c r="F69" s="7"/>
      <c r="G69" s="388"/>
      <c r="H69" s="90"/>
      <c r="I69" s="19"/>
    </row>
    <row r="70" spans="1:9" s="18" customFormat="1" x14ac:dyDescent="0.25">
      <c r="A70" s="7"/>
      <c r="B70" s="7"/>
      <c r="C70" s="7"/>
      <c r="D70" s="7"/>
      <c r="E70" s="7"/>
      <c r="F70" s="7"/>
      <c r="G70" s="388"/>
      <c r="H70" s="90"/>
      <c r="I70" s="19"/>
    </row>
    <row r="71" spans="1:9" s="18" customFormat="1" x14ac:dyDescent="0.25">
      <c r="A71" s="7"/>
      <c r="B71" s="7"/>
      <c r="C71" s="7"/>
      <c r="D71" s="7"/>
      <c r="E71" s="7"/>
      <c r="F71" s="7"/>
      <c r="G71" s="388"/>
      <c r="H71" s="90"/>
      <c r="I71" s="19"/>
    </row>
    <row r="72" spans="1:9" s="18" customFormat="1" x14ac:dyDescent="0.25">
      <c r="A72" s="7"/>
      <c r="B72" s="7"/>
      <c r="C72" s="7"/>
      <c r="D72" s="7"/>
      <c r="E72" s="7"/>
      <c r="F72" s="7"/>
      <c r="G72" s="388"/>
      <c r="H72" s="90"/>
      <c r="I72" s="19"/>
    </row>
    <row r="73" spans="1:9" s="18" customFormat="1" x14ac:dyDescent="0.25">
      <c r="A73" s="7"/>
      <c r="B73" s="7"/>
      <c r="C73" s="7"/>
      <c r="D73" s="7"/>
      <c r="E73" s="7"/>
      <c r="F73" s="7"/>
      <c r="G73" s="388"/>
      <c r="H73" s="90"/>
      <c r="I73" s="19"/>
    </row>
    <row r="74" spans="1:9" s="18" customFormat="1" x14ac:dyDescent="0.25">
      <c r="A74" s="7"/>
      <c r="B74" s="7"/>
      <c r="C74" s="7"/>
      <c r="D74" s="7"/>
      <c r="E74" s="7"/>
      <c r="F74" s="7"/>
      <c r="G74" s="388"/>
      <c r="H74" s="90"/>
      <c r="I74" s="19"/>
    </row>
    <row r="75" spans="1:9" s="18" customFormat="1" x14ac:dyDescent="0.25">
      <c r="A75" s="7"/>
      <c r="B75" s="7"/>
      <c r="C75" s="7"/>
      <c r="D75" s="7"/>
      <c r="E75" s="7"/>
      <c r="F75" s="7"/>
      <c r="G75" s="388"/>
      <c r="H75" s="90"/>
      <c r="I75" s="19"/>
    </row>
    <row r="76" spans="1:9" s="18" customFormat="1" x14ac:dyDescent="0.25">
      <c r="A76" s="7"/>
      <c r="B76" s="7"/>
      <c r="C76" s="7"/>
      <c r="D76" s="7"/>
      <c r="E76" s="7"/>
      <c r="F76" s="7"/>
      <c r="G76" s="388"/>
      <c r="H76" s="90"/>
      <c r="I76" s="19"/>
    </row>
    <row r="77" spans="1:9" s="18" customFormat="1" x14ac:dyDescent="0.25">
      <c r="A77" s="7"/>
      <c r="B77" s="7"/>
      <c r="C77" s="7"/>
      <c r="D77" s="7"/>
      <c r="E77" s="7"/>
      <c r="F77" s="7"/>
      <c r="G77" s="388"/>
      <c r="H77" s="90"/>
      <c r="I77" s="19"/>
    </row>
    <row r="78" spans="1:9" s="18" customFormat="1" x14ac:dyDescent="0.25">
      <c r="A78" s="7"/>
      <c r="B78" s="7"/>
      <c r="C78" s="7"/>
      <c r="D78" s="7"/>
      <c r="E78" s="7"/>
      <c r="F78" s="7"/>
      <c r="G78" s="388"/>
      <c r="H78" s="90"/>
      <c r="I78" s="19"/>
    </row>
    <row r="79" spans="1:9" s="18" customFormat="1" x14ac:dyDescent="0.25">
      <c r="A79" s="7"/>
      <c r="B79" s="7"/>
      <c r="C79" s="7"/>
      <c r="D79" s="7"/>
      <c r="E79" s="7"/>
      <c r="F79" s="7"/>
      <c r="G79" s="388"/>
      <c r="H79" s="90"/>
      <c r="I79" s="19"/>
    </row>
    <row r="80" spans="1:9" s="18" customFormat="1" x14ac:dyDescent="0.25">
      <c r="A80" s="7"/>
      <c r="B80" s="7"/>
      <c r="C80" s="7"/>
      <c r="D80" s="7"/>
      <c r="E80" s="7"/>
      <c r="F80" s="7"/>
      <c r="G80" s="388"/>
      <c r="H80" s="90"/>
      <c r="I80" s="19"/>
    </row>
    <row r="81" spans="1:9" s="11" customFormat="1" x14ac:dyDescent="0.25">
      <c r="A81" s="8"/>
      <c r="B81" s="8"/>
      <c r="C81" s="8"/>
      <c r="D81" s="9"/>
      <c r="E81" s="9"/>
      <c r="F81" s="10"/>
      <c r="G81" s="397"/>
      <c r="H81" s="85"/>
      <c r="I81" s="10"/>
    </row>
    <row r="82" spans="1:9" s="11" customFormat="1" x14ac:dyDescent="0.25">
      <c r="A82" s="8"/>
      <c r="B82" s="8"/>
      <c r="C82" s="8"/>
      <c r="D82" s="9"/>
      <c r="E82" s="9"/>
      <c r="F82" s="12"/>
      <c r="G82" s="398"/>
      <c r="H82" s="86"/>
      <c r="I82" s="12"/>
    </row>
    <row r="84" spans="1:9" x14ac:dyDescent="0.25">
      <c r="F84" s="12"/>
      <c r="G84" s="398"/>
      <c r="H84" s="86"/>
      <c r="I84" s="12"/>
    </row>
  </sheetData>
  <autoFilter ref="A7:I27">
    <filterColumn colId="4" showButton="0"/>
  </autoFilter>
  <dataConsolidate link="1"/>
  <mergeCells count="22">
    <mergeCell ref="B9:B10"/>
    <mergeCell ref="I9:I10"/>
    <mergeCell ref="A1:B3"/>
    <mergeCell ref="C1:H3"/>
    <mergeCell ref="I2:I3"/>
    <mergeCell ref="A5:I5"/>
    <mergeCell ref="A4:G4"/>
    <mergeCell ref="B31:B32"/>
    <mergeCell ref="I31:I32"/>
    <mergeCell ref="A31:A32"/>
    <mergeCell ref="G7:G8"/>
    <mergeCell ref="H7:H8"/>
    <mergeCell ref="I7:I8"/>
    <mergeCell ref="A7:A8"/>
    <mergeCell ref="B7:B8"/>
    <mergeCell ref="C7:C8"/>
    <mergeCell ref="D7:D8"/>
    <mergeCell ref="A20:A22"/>
    <mergeCell ref="A9:A10"/>
    <mergeCell ref="E7:F7"/>
    <mergeCell ref="A12:A16"/>
    <mergeCell ref="B12:B14"/>
  </mergeCells>
  <dataValidations disablePrompts="1" count="1">
    <dataValidation type="list" allowBlank="1" showInputMessage="1" showErrorMessage="1" sqref="G9:G80">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WZI109"/>
  <sheetViews>
    <sheetView showGridLines="0" topLeftCell="A13" zoomScale="90" zoomScaleNormal="90" zoomScaleSheetLayoutView="75" zoomScalePageLayoutView="75" workbookViewId="0">
      <selection activeCell="G7" sqref="G7:G8"/>
    </sheetView>
  </sheetViews>
  <sheetFormatPr baseColWidth="10" defaultRowHeight="14.25" x14ac:dyDescent="0.25"/>
  <cols>
    <col min="1" max="1" width="39.7109375" style="13" customWidth="1"/>
    <col min="2" max="2" width="29.5703125" style="13" customWidth="1"/>
    <col min="3" max="3" width="28.7109375" style="13" customWidth="1"/>
    <col min="4" max="4" width="20.5703125" style="14" customWidth="1"/>
    <col min="5" max="5" width="16.7109375" style="14" customWidth="1"/>
    <col min="6" max="6" width="16.7109375" style="10" customWidth="1"/>
    <col min="7" max="7" width="23.28515625" style="397" customWidth="1"/>
    <col min="8" max="8" width="29.7109375" style="10" customWidth="1"/>
    <col min="9" max="9" width="31.140625" style="10" customWidth="1"/>
    <col min="10" max="16231" width="11.42578125" style="15"/>
    <col min="16232" max="16232" width="8.7109375" style="15" customWidth="1"/>
    <col min="16233" max="16384" width="19.7109375" style="15" customWidth="1"/>
  </cols>
  <sheetData>
    <row r="1" spans="1:10 16233:16233" s="3" customFormat="1" ht="33" customHeight="1" x14ac:dyDescent="0.25">
      <c r="A1" s="276"/>
      <c r="B1" s="276"/>
      <c r="C1" s="275" t="s">
        <v>985</v>
      </c>
      <c r="D1" s="275"/>
      <c r="E1" s="275"/>
      <c r="F1" s="275"/>
      <c r="G1" s="275"/>
      <c r="H1" s="275"/>
      <c r="I1" s="242" t="s">
        <v>60</v>
      </c>
      <c r="WZI1" s="3" t="s">
        <v>0</v>
      </c>
    </row>
    <row r="2" spans="1:10 16233:16233" s="4" customFormat="1" ht="33" customHeight="1" x14ac:dyDescent="0.25">
      <c r="A2" s="276"/>
      <c r="B2" s="276"/>
      <c r="C2" s="275"/>
      <c r="D2" s="275"/>
      <c r="E2" s="275"/>
      <c r="F2" s="275"/>
      <c r="G2" s="275"/>
      <c r="H2" s="275"/>
      <c r="I2" s="287" t="s">
        <v>4</v>
      </c>
      <c r="J2" s="3"/>
    </row>
    <row r="3" spans="1:10 16233:16233" s="3" customFormat="1" ht="38.25" customHeight="1" x14ac:dyDescent="0.25">
      <c r="A3" s="276"/>
      <c r="B3" s="276"/>
      <c r="C3" s="275"/>
      <c r="D3" s="275"/>
      <c r="E3" s="275"/>
      <c r="F3" s="275"/>
      <c r="G3" s="275"/>
      <c r="H3" s="275"/>
      <c r="I3" s="288"/>
      <c r="WZI3" s="3" t="s">
        <v>1</v>
      </c>
    </row>
    <row r="4" spans="1:10 16233:16233" s="3" customFormat="1" ht="38.25" customHeight="1" x14ac:dyDescent="0.25">
      <c r="A4" s="290" t="s">
        <v>63</v>
      </c>
      <c r="B4" s="290"/>
      <c r="C4" s="290"/>
      <c r="D4" s="290"/>
      <c r="E4" s="290"/>
      <c r="F4" s="290"/>
      <c r="G4" s="290"/>
      <c r="H4" s="26" t="s">
        <v>62</v>
      </c>
      <c r="I4" s="248">
        <v>7</v>
      </c>
    </row>
    <row r="5" spans="1:10 16233:16233" s="3" customFormat="1" ht="59.25" customHeight="1" x14ac:dyDescent="0.25">
      <c r="A5" s="289" t="s">
        <v>950</v>
      </c>
      <c r="B5" s="289"/>
      <c r="C5" s="289"/>
      <c r="D5" s="289"/>
      <c r="E5" s="289"/>
      <c r="F5" s="289"/>
      <c r="G5" s="289"/>
      <c r="H5" s="289"/>
      <c r="I5" s="289"/>
    </row>
    <row r="6" spans="1:10 16233:16233" s="5" customFormat="1" ht="9.75" customHeight="1" x14ac:dyDescent="0.25">
      <c r="A6" s="32"/>
      <c r="B6" s="33"/>
      <c r="C6" s="33"/>
      <c r="D6" s="33"/>
      <c r="E6" s="33"/>
      <c r="F6" s="33"/>
      <c r="G6" s="400"/>
      <c r="H6" s="33"/>
      <c r="I6" s="243"/>
    </row>
    <row r="7" spans="1:10 16233:16233" s="6" customFormat="1" ht="20.25" customHeight="1" x14ac:dyDescent="0.25">
      <c r="A7" s="316" t="s">
        <v>8</v>
      </c>
      <c r="B7" s="316" t="s">
        <v>10</v>
      </c>
      <c r="C7" s="316" t="s">
        <v>11</v>
      </c>
      <c r="D7" s="316" t="s">
        <v>12</v>
      </c>
      <c r="E7" s="316" t="s">
        <v>13</v>
      </c>
      <c r="F7" s="316"/>
      <c r="G7" s="321" t="s">
        <v>14</v>
      </c>
      <c r="H7" s="316" t="s">
        <v>61</v>
      </c>
      <c r="I7" s="316" t="s">
        <v>15</v>
      </c>
    </row>
    <row r="8" spans="1:10 16233:16233" s="6" customFormat="1" ht="20.25" customHeight="1" x14ac:dyDescent="0.25">
      <c r="A8" s="316"/>
      <c r="B8" s="316"/>
      <c r="C8" s="316"/>
      <c r="D8" s="316"/>
      <c r="E8" s="149" t="s">
        <v>106</v>
      </c>
      <c r="F8" s="149" t="s">
        <v>107</v>
      </c>
      <c r="G8" s="322"/>
      <c r="H8" s="316"/>
      <c r="I8" s="316"/>
    </row>
    <row r="9" spans="1:10 16233:16233" s="18" customFormat="1" ht="409.5" x14ac:dyDescent="0.25">
      <c r="A9" s="146" t="s">
        <v>484</v>
      </c>
      <c r="B9" s="50" t="s">
        <v>489</v>
      </c>
      <c r="C9" s="50" t="s">
        <v>490</v>
      </c>
      <c r="D9" s="50" t="s">
        <v>488</v>
      </c>
      <c r="E9" s="50" t="s">
        <v>117</v>
      </c>
      <c r="F9" s="106" t="s">
        <v>118</v>
      </c>
      <c r="G9" s="390"/>
      <c r="H9" s="146" t="s">
        <v>110</v>
      </c>
      <c r="I9" s="184">
        <v>0</v>
      </c>
    </row>
    <row r="10" spans="1:10 16233:16233" s="18" customFormat="1" ht="156.75" x14ac:dyDescent="0.25">
      <c r="A10" s="146" t="s">
        <v>484</v>
      </c>
      <c r="B10" s="50" t="s">
        <v>121</v>
      </c>
      <c r="C10" s="50" t="s">
        <v>517</v>
      </c>
      <c r="D10" s="50" t="s">
        <v>491</v>
      </c>
      <c r="E10" s="50" t="s">
        <v>150</v>
      </c>
      <c r="F10" s="50" t="s">
        <v>122</v>
      </c>
      <c r="G10" s="390" t="s">
        <v>74</v>
      </c>
      <c r="H10" s="146" t="s">
        <v>110</v>
      </c>
      <c r="I10" s="184">
        <v>300000000</v>
      </c>
    </row>
    <row r="11" spans="1:10 16233:16233" s="18" customFormat="1" ht="156.75" x14ac:dyDescent="0.25">
      <c r="A11" s="146" t="s">
        <v>484</v>
      </c>
      <c r="B11" s="50" t="s">
        <v>119</v>
      </c>
      <c r="C11" s="50" t="s">
        <v>120</v>
      </c>
      <c r="D11" s="50" t="s">
        <v>495</v>
      </c>
      <c r="E11" s="50" t="s">
        <v>151</v>
      </c>
      <c r="F11" s="50" t="s">
        <v>152</v>
      </c>
      <c r="G11" s="390" t="s">
        <v>74</v>
      </c>
      <c r="H11" s="146" t="s">
        <v>110</v>
      </c>
      <c r="I11" s="184">
        <v>40000000</v>
      </c>
    </row>
    <row r="12" spans="1:10 16233:16233" s="18" customFormat="1" ht="171" x14ac:dyDescent="0.25">
      <c r="A12" s="146" t="s">
        <v>484</v>
      </c>
      <c r="B12" s="50" t="s">
        <v>492</v>
      </c>
      <c r="C12" s="50" t="s">
        <v>493</v>
      </c>
      <c r="D12" s="50" t="s">
        <v>123</v>
      </c>
      <c r="E12" s="106" t="s">
        <v>124</v>
      </c>
      <c r="F12" s="106" t="s">
        <v>125</v>
      </c>
      <c r="G12" s="390" t="s">
        <v>74</v>
      </c>
      <c r="H12" s="146" t="s">
        <v>110</v>
      </c>
      <c r="I12" s="185">
        <f>12598000000+120000000+1200000000+600000000+170000000+806495</f>
        <v>14688806495</v>
      </c>
    </row>
    <row r="13" spans="1:10 16233:16233" s="18" customFormat="1" ht="85.5" x14ac:dyDescent="0.25">
      <c r="A13" s="146" t="s">
        <v>484</v>
      </c>
      <c r="B13" s="50" t="s">
        <v>696</v>
      </c>
      <c r="C13" s="50" t="s">
        <v>697</v>
      </c>
      <c r="D13" s="50" t="s">
        <v>553</v>
      </c>
      <c r="E13" s="50"/>
      <c r="F13" s="106"/>
      <c r="G13" s="390" t="s">
        <v>74</v>
      </c>
      <c r="H13" s="146"/>
      <c r="I13" s="185">
        <v>315000000</v>
      </c>
    </row>
    <row r="14" spans="1:10 16233:16233" s="18" customFormat="1" ht="114" x14ac:dyDescent="0.25">
      <c r="A14" s="146" t="s">
        <v>484</v>
      </c>
      <c r="B14" s="50" t="s">
        <v>650</v>
      </c>
      <c r="C14" s="50" t="s">
        <v>653</v>
      </c>
      <c r="D14" s="50" t="s">
        <v>553</v>
      </c>
      <c r="E14" s="50"/>
      <c r="F14" s="106"/>
      <c r="G14" s="390" t="s">
        <v>74</v>
      </c>
      <c r="H14" s="146"/>
      <c r="I14" s="184">
        <v>1480000000</v>
      </c>
    </row>
    <row r="15" spans="1:10 16233:16233" s="18" customFormat="1" ht="128.25" x14ac:dyDescent="0.25">
      <c r="A15" s="146" t="s">
        <v>484</v>
      </c>
      <c r="B15" s="50" t="s">
        <v>651</v>
      </c>
      <c r="C15" s="50" t="s">
        <v>652</v>
      </c>
      <c r="D15" s="50" t="s">
        <v>553</v>
      </c>
      <c r="E15" s="50"/>
      <c r="F15" s="106"/>
      <c r="G15" s="390" t="s">
        <v>74</v>
      </c>
      <c r="H15" s="146"/>
      <c r="I15" s="184">
        <v>150000000</v>
      </c>
    </row>
    <row r="16" spans="1:10 16233:16233" s="18" customFormat="1" ht="85.5" x14ac:dyDescent="0.25">
      <c r="A16" s="146" t="s">
        <v>484</v>
      </c>
      <c r="B16" s="50" t="s">
        <v>692</v>
      </c>
      <c r="C16" s="50" t="s">
        <v>693</v>
      </c>
      <c r="D16" s="50" t="s">
        <v>553</v>
      </c>
      <c r="E16" s="50"/>
      <c r="F16" s="106"/>
      <c r="G16" s="390" t="s">
        <v>74</v>
      </c>
      <c r="H16" s="146"/>
      <c r="I16" s="184">
        <v>352500000</v>
      </c>
    </row>
    <row r="17" spans="1:9" s="24" customFormat="1" ht="114.75" customHeight="1" x14ac:dyDescent="0.25">
      <c r="A17" s="146" t="s">
        <v>484</v>
      </c>
      <c r="B17" s="50" t="s">
        <v>926</v>
      </c>
      <c r="C17" s="50" t="s">
        <v>927</v>
      </c>
      <c r="D17" s="50" t="s">
        <v>553</v>
      </c>
      <c r="E17" s="150"/>
      <c r="F17" s="150"/>
      <c r="G17" s="390" t="s">
        <v>74</v>
      </c>
      <c r="H17" s="202"/>
      <c r="I17" s="203">
        <v>250000000</v>
      </c>
    </row>
    <row r="18" spans="1:9" s="24" customFormat="1" ht="114.75" customHeight="1" x14ac:dyDescent="0.25">
      <c r="A18" s="146" t="s">
        <v>484</v>
      </c>
      <c r="B18" s="50" t="s">
        <v>928</v>
      </c>
      <c r="C18" s="50" t="s">
        <v>645</v>
      </c>
      <c r="D18" s="50" t="s">
        <v>553</v>
      </c>
      <c r="E18" s="182"/>
      <c r="F18" s="182"/>
      <c r="G18" s="390" t="s">
        <v>74</v>
      </c>
      <c r="H18" s="201"/>
      <c r="I18" s="204">
        <v>320000000</v>
      </c>
    </row>
    <row r="19" spans="1:9" s="18" customFormat="1" ht="114.75" customHeight="1" x14ac:dyDescent="0.25">
      <c r="A19" s="146" t="s">
        <v>484</v>
      </c>
      <c r="B19" s="50" t="s">
        <v>654</v>
      </c>
      <c r="C19" s="50" t="s">
        <v>929</v>
      </c>
      <c r="D19" s="146" t="s">
        <v>655</v>
      </c>
      <c r="E19" s="150"/>
      <c r="F19" s="150"/>
      <c r="G19" s="390" t="s">
        <v>74</v>
      </c>
      <c r="H19" s="144"/>
      <c r="I19" s="42">
        <v>600000000</v>
      </c>
    </row>
    <row r="20" spans="1:9" s="24" customFormat="1" ht="89.25" customHeight="1" x14ac:dyDescent="0.25">
      <c r="A20" s="146" t="s">
        <v>484</v>
      </c>
      <c r="B20" s="50" t="s">
        <v>938</v>
      </c>
      <c r="C20" s="50" t="s">
        <v>930</v>
      </c>
      <c r="D20" s="179" t="s">
        <v>655</v>
      </c>
      <c r="E20" s="200"/>
      <c r="F20" s="200"/>
      <c r="G20" s="408"/>
      <c r="H20" s="200"/>
      <c r="I20" s="42">
        <v>80000000</v>
      </c>
    </row>
    <row r="21" spans="1:9" s="24" customFormat="1" ht="82.5" customHeight="1" x14ac:dyDescent="0.25">
      <c r="A21" s="146" t="s">
        <v>484</v>
      </c>
      <c r="B21" s="273" t="s">
        <v>931</v>
      </c>
      <c r="C21" s="50" t="s">
        <v>688</v>
      </c>
      <c r="D21" s="343" t="s">
        <v>655</v>
      </c>
      <c r="E21" s="50"/>
      <c r="F21" s="50"/>
      <c r="G21" s="390" t="s">
        <v>74</v>
      </c>
      <c r="H21" s="50"/>
      <c r="I21" s="42">
        <v>200000000</v>
      </c>
    </row>
    <row r="22" spans="1:9" s="24" customFormat="1" ht="42.75" x14ac:dyDescent="0.25">
      <c r="A22" s="146" t="s">
        <v>484</v>
      </c>
      <c r="B22" s="273"/>
      <c r="C22" s="50" t="s">
        <v>689</v>
      </c>
      <c r="D22" s="344"/>
      <c r="E22" s="50"/>
      <c r="F22" s="50"/>
      <c r="G22" s="390" t="s">
        <v>74</v>
      </c>
      <c r="H22" s="50"/>
      <c r="I22" s="42">
        <v>200000000</v>
      </c>
    </row>
    <row r="23" spans="1:9" s="24" customFormat="1" ht="84.75" customHeight="1" x14ac:dyDescent="0.25">
      <c r="A23" s="146" t="s">
        <v>484</v>
      </c>
      <c r="B23" s="273" t="s">
        <v>932</v>
      </c>
      <c r="C23" s="50" t="s">
        <v>933</v>
      </c>
      <c r="D23" s="205" t="s">
        <v>655</v>
      </c>
      <c r="E23" s="50"/>
      <c r="F23" s="50"/>
      <c r="G23" s="390" t="s">
        <v>74</v>
      </c>
      <c r="H23" s="50"/>
      <c r="I23" s="42">
        <v>90000000</v>
      </c>
    </row>
    <row r="24" spans="1:9" s="24" customFormat="1" ht="84" customHeight="1" x14ac:dyDescent="0.25">
      <c r="A24" s="146" t="s">
        <v>484</v>
      </c>
      <c r="B24" s="273"/>
      <c r="C24" s="50" t="s">
        <v>934</v>
      </c>
      <c r="D24" s="205" t="s">
        <v>655</v>
      </c>
      <c r="E24" s="50"/>
      <c r="F24" s="50"/>
      <c r="G24" s="390" t="s">
        <v>74</v>
      </c>
      <c r="H24" s="50"/>
      <c r="I24" s="42">
        <v>300000000</v>
      </c>
    </row>
    <row r="25" spans="1:9" s="24" customFormat="1" ht="76.5" customHeight="1" x14ac:dyDescent="0.25">
      <c r="A25" s="146" t="s">
        <v>484</v>
      </c>
      <c r="B25" s="273"/>
      <c r="C25" s="50" t="s">
        <v>935</v>
      </c>
      <c r="D25" s="205" t="s">
        <v>655</v>
      </c>
      <c r="E25" s="50"/>
      <c r="F25" s="50"/>
      <c r="G25" s="390" t="s">
        <v>74</v>
      </c>
      <c r="H25" s="50"/>
      <c r="I25" s="42">
        <v>300000000</v>
      </c>
    </row>
    <row r="26" spans="1:9" s="24" customFormat="1" ht="91.5" customHeight="1" x14ac:dyDescent="0.25">
      <c r="A26" s="146" t="s">
        <v>484</v>
      </c>
      <c r="B26" s="273"/>
      <c r="C26" s="50" t="s">
        <v>936</v>
      </c>
      <c r="D26" s="205" t="s">
        <v>655</v>
      </c>
      <c r="E26" s="50"/>
      <c r="F26" s="50"/>
      <c r="G26" s="390" t="s">
        <v>74</v>
      </c>
      <c r="H26" s="50"/>
      <c r="I26" s="42">
        <v>150000000</v>
      </c>
    </row>
    <row r="27" spans="1:9" s="24" customFormat="1" ht="85.5" customHeight="1" x14ac:dyDescent="0.25">
      <c r="A27" s="146" t="s">
        <v>484</v>
      </c>
      <c r="B27" s="273"/>
      <c r="C27" s="50" t="s">
        <v>937</v>
      </c>
      <c r="D27" s="146" t="s">
        <v>655</v>
      </c>
      <c r="E27" s="50"/>
      <c r="F27" s="50"/>
      <c r="G27" s="390" t="s">
        <v>74</v>
      </c>
      <c r="H27" s="50"/>
      <c r="I27" s="42">
        <v>300000000</v>
      </c>
    </row>
    <row r="28" spans="1:9" s="18" customFormat="1" ht="78.75" x14ac:dyDescent="0.25">
      <c r="A28" s="146" t="s">
        <v>484</v>
      </c>
      <c r="B28" s="146" t="s">
        <v>524</v>
      </c>
      <c r="C28" s="186" t="s">
        <v>376</v>
      </c>
      <c r="D28" s="50" t="s">
        <v>525</v>
      </c>
      <c r="E28" s="106">
        <v>43678</v>
      </c>
      <c r="F28" s="106">
        <v>43800</v>
      </c>
      <c r="G28" s="390" t="s">
        <v>74</v>
      </c>
      <c r="H28" s="144" t="s">
        <v>375</v>
      </c>
      <c r="I28" s="187">
        <v>160000000</v>
      </c>
    </row>
    <row r="29" spans="1:9" s="208" customFormat="1" ht="99.75" x14ac:dyDescent="0.25">
      <c r="A29" s="146" t="s">
        <v>484</v>
      </c>
      <c r="B29" s="50" t="s">
        <v>494</v>
      </c>
      <c r="C29" s="50" t="s">
        <v>505</v>
      </c>
      <c r="D29" s="50" t="s">
        <v>495</v>
      </c>
      <c r="E29" s="230">
        <v>43586</v>
      </c>
      <c r="F29" s="230">
        <v>43815</v>
      </c>
      <c r="G29" s="390"/>
      <c r="H29" s="146"/>
      <c r="I29" s="185"/>
    </row>
    <row r="30" spans="1:9" s="18" customFormat="1" ht="71.25" x14ac:dyDescent="0.25">
      <c r="A30" s="146" t="s">
        <v>484</v>
      </c>
      <c r="B30" s="43" t="s">
        <v>496</v>
      </c>
      <c r="C30" s="43" t="s">
        <v>497</v>
      </c>
      <c r="D30" s="43" t="s">
        <v>501</v>
      </c>
      <c r="E30" s="188">
        <v>43647</v>
      </c>
      <c r="F30" s="188" t="s">
        <v>178</v>
      </c>
      <c r="G30" s="390"/>
      <c r="H30" s="43" t="s">
        <v>179</v>
      </c>
      <c r="I30" s="379">
        <v>0</v>
      </c>
    </row>
    <row r="31" spans="1:9" s="18" customFormat="1" ht="94.5" customHeight="1" x14ac:dyDescent="0.25">
      <c r="A31" s="146" t="s">
        <v>484</v>
      </c>
      <c r="B31" s="50" t="s">
        <v>126</v>
      </c>
      <c r="C31" s="50" t="s">
        <v>127</v>
      </c>
      <c r="D31" s="50" t="s">
        <v>146</v>
      </c>
      <c r="E31" s="50" t="s">
        <v>108</v>
      </c>
      <c r="F31" s="50" t="s">
        <v>108</v>
      </c>
      <c r="G31" s="390" t="s">
        <v>74</v>
      </c>
      <c r="H31" s="146" t="s">
        <v>110</v>
      </c>
      <c r="I31" s="184">
        <v>0</v>
      </c>
    </row>
    <row r="32" spans="1:9" s="24" customFormat="1" ht="162.75" customHeight="1" x14ac:dyDescent="0.25">
      <c r="A32" s="146" t="s">
        <v>484</v>
      </c>
      <c r="B32" s="43" t="s">
        <v>940</v>
      </c>
      <c r="C32" s="148" t="s">
        <v>941</v>
      </c>
      <c r="D32" s="43" t="s">
        <v>942</v>
      </c>
      <c r="E32" s="189">
        <v>43497</v>
      </c>
      <c r="F32" s="189">
        <v>43555</v>
      </c>
      <c r="G32" s="390"/>
      <c r="H32" s="43" t="s">
        <v>158</v>
      </c>
      <c r="I32" s="379">
        <v>0</v>
      </c>
    </row>
    <row r="33" spans="1:9" s="18" customFormat="1" ht="114" x14ac:dyDescent="0.25">
      <c r="A33" s="146" t="s">
        <v>484</v>
      </c>
      <c r="B33" s="43" t="s">
        <v>502</v>
      </c>
      <c r="C33" s="148" t="s">
        <v>503</v>
      </c>
      <c r="D33" s="43" t="s">
        <v>510</v>
      </c>
      <c r="E33" s="189">
        <v>43497</v>
      </c>
      <c r="F33" s="189">
        <v>43555</v>
      </c>
      <c r="G33" s="390"/>
      <c r="H33" s="43" t="s">
        <v>158</v>
      </c>
      <c r="I33" s="379">
        <v>0</v>
      </c>
    </row>
    <row r="34" spans="1:9" s="24" customFormat="1" ht="99.75" x14ac:dyDescent="0.25">
      <c r="A34" s="146" t="s">
        <v>484</v>
      </c>
      <c r="B34" s="190" t="s">
        <v>946</v>
      </c>
      <c r="C34" s="43" t="s">
        <v>506</v>
      </c>
      <c r="D34" s="43" t="s">
        <v>509</v>
      </c>
      <c r="E34" s="189">
        <v>43570</v>
      </c>
      <c r="F34" s="189">
        <v>43646</v>
      </c>
      <c r="G34" s="390"/>
      <c r="H34" s="43" t="s">
        <v>158</v>
      </c>
      <c r="I34" s="379">
        <v>0</v>
      </c>
    </row>
    <row r="35" spans="1:9" s="18" customFormat="1" ht="171" x14ac:dyDescent="0.25">
      <c r="A35" s="146" t="s">
        <v>484</v>
      </c>
      <c r="B35" s="43" t="s">
        <v>515</v>
      </c>
      <c r="C35" s="148" t="s">
        <v>516</v>
      </c>
      <c r="D35" s="50" t="s">
        <v>518</v>
      </c>
      <c r="E35" s="189">
        <v>43511</v>
      </c>
      <c r="F35" s="189">
        <v>43799</v>
      </c>
      <c r="G35" s="390" t="s">
        <v>75</v>
      </c>
      <c r="H35" s="43" t="s">
        <v>181</v>
      </c>
      <c r="I35" s="379">
        <v>43245656</v>
      </c>
    </row>
    <row r="36" spans="1:9" s="18" customFormat="1" ht="71.25" x14ac:dyDescent="0.25">
      <c r="A36" s="146" t="s">
        <v>484</v>
      </c>
      <c r="B36" s="43" t="s">
        <v>519</v>
      </c>
      <c r="C36" s="148" t="s">
        <v>182</v>
      </c>
      <c r="D36" s="43" t="s">
        <v>512</v>
      </c>
      <c r="E36" s="189">
        <v>43692</v>
      </c>
      <c r="F36" s="189">
        <v>43827</v>
      </c>
      <c r="G36" s="390" t="s">
        <v>75</v>
      </c>
      <c r="H36" s="43" t="s">
        <v>161</v>
      </c>
      <c r="I36" s="379">
        <v>1100000000</v>
      </c>
    </row>
    <row r="37" spans="1:9" s="18" customFormat="1" ht="71.25" x14ac:dyDescent="0.25">
      <c r="A37" s="273" t="s">
        <v>484</v>
      </c>
      <c r="B37" s="294" t="s">
        <v>520</v>
      </c>
      <c r="C37" s="340" t="s">
        <v>514</v>
      </c>
      <c r="D37" s="340" t="s">
        <v>512</v>
      </c>
      <c r="E37" s="339" t="s">
        <v>159</v>
      </c>
      <c r="F37" s="339">
        <v>43830</v>
      </c>
      <c r="G37" s="402" t="s">
        <v>75</v>
      </c>
      <c r="H37" s="43" t="s">
        <v>160</v>
      </c>
      <c r="I37" s="379">
        <f>34973741307+400000000+2131000000</f>
        <v>37504741307</v>
      </c>
    </row>
    <row r="38" spans="1:9" s="18" customFormat="1" ht="71.25" customHeight="1" x14ac:dyDescent="0.25">
      <c r="A38" s="273"/>
      <c r="B38" s="294"/>
      <c r="C38" s="340"/>
      <c r="D38" s="340"/>
      <c r="E38" s="340"/>
      <c r="F38" s="340"/>
      <c r="G38" s="409"/>
      <c r="H38" s="43" t="s">
        <v>161</v>
      </c>
      <c r="I38" s="379">
        <f>9535270000+400000000+1539000000</f>
        <v>11474270000</v>
      </c>
    </row>
    <row r="39" spans="1:9" s="18" customFormat="1" ht="42.75" customHeight="1" x14ac:dyDescent="0.25">
      <c r="A39" s="273"/>
      <c r="B39" s="294"/>
      <c r="C39" s="340"/>
      <c r="D39" s="340"/>
      <c r="E39" s="340"/>
      <c r="F39" s="340"/>
      <c r="G39" s="409"/>
      <c r="H39" s="43" t="s">
        <v>162</v>
      </c>
      <c r="I39" s="379">
        <v>2000000000</v>
      </c>
    </row>
    <row r="40" spans="1:9" s="18" customFormat="1" ht="128.25" x14ac:dyDescent="0.25">
      <c r="A40" s="146" t="s">
        <v>484</v>
      </c>
      <c r="B40" s="193" t="s">
        <v>504</v>
      </c>
      <c r="C40" s="51" t="s">
        <v>505</v>
      </c>
      <c r="D40" s="43" t="s">
        <v>511</v>
      </c>
      <c r="E40" s="189">
        <v>43524</v>
      </c>
      <c r="F40" s="189">
        <v>43769</v>
      </c>
      <c r="G40" s="390"/>
      <c r="H40" s="43" t="s">
        <v>158</v>
      </c>
      <c r="I40" s="379">
        <v>0</v>
      </c>
    </row>
    <row r="41" spans="1:9" s="18" customFormat="1" ht="85.5" x14ac:dyDescent="0.25">
      <c r="A41" s="146" t="s">
        <v>484</v>
      </c>
      <c r="B41" s="148" t="s">
        <v>507</v>
      </c>
      <c r="C41" s="43" t="s">
        <v>508</v>
      </c>
      <c r="D41" s="43" t="s">
        <v>512</v>
      </c>
      <c r="E41" s="189">
        <v>43466</v>
      </c>
      <c r="F41" s="189">
        <v>43830</v>
      </c>
      <c r="G41" s="390" t="s">
        <v>75</v>
      </c>
      <c r="H41" s="43" t="s">
        <v>161</v>
      </c>
      <c r="I41" s="379">
        <v>2250000000</v>
      </c>
    </row>
    <row r="42" spans="1:9" s="18" customFormat="1" ht="85.5" x14ac:dyDescent="0.25">
      <c r="A42" s="146" t="s">
        <v>484</v>
      </c>
      <c r="B42" s="43" t="s">
        <v>180</v>
      </c>
      <c r="C42" s="194" t="s">
        <v>513</v>
      </c>
      <c r="D42" s="43" t="s">
        <v>512</v>
      </c>
      <c r="E42" s="189">
        <v>43565</v>
      </c>
      <c r="F42" s="189">
        <v>43799</v>
      </c>
      <c r="G42" s="390" t="s">
        <v>75</v>
      </c>
      <c r="H42" s="43" t="s">
        <v>160</v>
      </c>
      <c r="I42" s="379">
        <v>280000000</v>
      </c>
    </row>
    <row r="43" spans="1:9" s="18" customFormat="1" ht="71.25" x14ac:dyDescent="0.25">
      <c r="A43" s="146" t="s">
        <v>484</v>
      </c>
      <c r="B43" s="43" t="s">
        <v>521</v>
      </c>
      <c r="C43" s="148" t="s">
        <v>944</v>
      </c>
      <c r="D43" s="50" t="s">
        <v>523</v>
      </c>
      <c r="E43" s="195">
        <v>43466</v>
      </c>
      <c r="F43" s="195">
        <v>43829</v>
      </c>
      <c r="G43" s="390" t="s">
        <v>75</v>
      </c>
      <c r="H43" s="43" t="s">
        <v>160</v>
      </c>
      <c r="I43" s="379">
        <v>25441258693</v>
      </c>
    </row>
    <row r="44" spans="1:9" s="18" customFormat="1" ht="71.25" x14ac:dyDescent="0.25">
      <c r="A44" s="146" t="s">
        <v>484</v>
      </c>
      <c r="B44" s="43" t="s">
        <v>522</v>
      </c>
      <c r="C44" s="148" t="s">
        <v>945</v>
      </c>
      <c r="D44" s="50" t="s">
        <v>523</v>
      </c>
      <c r="E44" s="195">
        <v>43466</v>
      </c>
      <c r="F44" s="195">
        <v>43829</v>
      </c>
      <c r="G44" s="390" t="s">
        <v>75</v>
      </c>
      <c r="H44" s="43" t="s">
        <v>161</v>
      </c>
      <c r="I44" s="379">
        <v>851730000</v>
      </c>
    </row>
    <row r="45" spans="1:9" s="18" customFormat="1" ht="85.5" customHeight="1" x14ac:dyDescent="0.25">
      <c r="A45" s="196" t="s">
        <v>68</v>
      </c>
      <c r="B45" s="50" t="s">
        <v>384</v>
      </c>
      <c r="C45" s="50" t="s">
        <v>788</v>
      </c>
      <c r="D45" s="50" t="s">
        <v>56</v>
      </c>
      <c r="E45" s="106">
        <v>43466</v>
      </c>
      <c r="F45" s="106">
        <v>43800</v>
      </c>
      <c r="G45" s="390" t="s">
        <v>74</v>
      </c>
      <c r="H45" s="144" t="s">
        <v>375</v>
      </c>
      <c r="I45" s="42">
        <v>2100000000</v>
      </c>
    </row>
    <row r="46" spans="1:9" s="18" customFormat="1" ht="94.5" x14ac:dyDescent="0.25">
      <c r="A46" s="338" t="s">
        <v>68</v>
      </c>
      <c r="B46" s="341" t="s">
        <v>401</v>
      </c>
      <c r="C46" s="186" t="s">
        <v>402</v>
      </c>
      <c r="D46" s="198" t="s">
        <v>56</v>
      </c>
      <c r="E46" s="121">
        <v>43497</v>
      </c>
      <c r="F46" s="121">
        <v>43770</v>
      </c>
      <c r="G46" s="390" t="s">
        <v>74</v>
      </c>
      <c r="H46" s="146" t="s">
        <v>375</v>
      </c>
      <c r="I46" s="342">
        <v>90000000</v>
      </c>
    </row>
    <row r="47" spans="1:9" s="18" customFormat="1" ht="63" x14ac:dyDescent="0.25">
      <c r="A47" s="338"/>
      <c r="B47" s="341"/>
      <c r="C47" s="186" t="s">
        <v>789</v>
      </c>
      <c r="D47" s="198" t="s">
        <v>56</v>
      </c>
      <c r="E47" s="121">
        <v>43497</v>
      </c>
      <c r="F47" s="121">
        <v>43770</v>
      </c>
      <c r="G47" s="390" t="s">
        <v>74</v>
      </c>
      <c r="H47" s="146" t="s">
        <v>375</v>
      </c>
      <c r="I47" s="342"/>
    </row>
    <row r="48" spans="1:9" s="18" customFormat="1" ht="71.25" x14ac:dyDescent="0.25">
      <c r="A48" s="338"/>
      <c r="B48" s="226" t="s">
        <v>794</v>
      </c>
      <c r="C48" s="191" t="s">
        <v>648</v>
      </c>
      <c r="D48" s="191" t="s">
        <v>561</v>
      </c>
      <c r="E48" s="153"/>
      <c r="F48" s="153"/>
      <c r="G48" s="390"/>
      <c r="H48" s="153"/>
      <c r="I48" s="250">
        <v>100000000</v>
      </c>
    </row>
    <row r="49" spans="1:10" s="23" customFormat="1" ht="94.5" x14ac:dyDescent="0.25">
      <c r="A49" s="50" t="s">
        <v>309</v>
      </c>
      <c r="B49" s="103" t="s">
        <v>401</v>
      </c>
      <c r="C49" s="186" t="s">
        <v>403</v>
      </c>
      <c r="D49" s="198" t="s">
        <v>56</v>
      </c>
      <c r="E49" s="121">
        <v>43497</v>
      </c>
      <c r="F49" s="121">
        <v>43770</v>
      </c>
      <c r="G49" s="390" t="s">
        <v>74</v>
      </c>
      <c r="H49" s="144" t="s">
        <v>375</v>
      </c>
      <c r="I49" s="199">
        <v>60000000</v>
      </c>
      <c r="J49" s="183"/>
    </row>
    <row r="50" spans="1:10" s="55" customFormat="1" ht="114" x14ac:dyDescent="0.25">
      <c r="A50" s="50" t="s">
        <v>309</v>
      </c>
      <c r="B50" s="103" t="s">
        <v>791</v>
      </c>
      <c r="C50" s="186" t="s">
        <v>792</v>
      </c>
      <c r="D50" s="198" t="s">
        <v>793</v>
      </c>
      <c r="E50" s="121"/>
      <c r="F50" s="121"/>
      <c r="G50" s="390"/>
      <c r="H50" s="144"/>
      <c r="I50" s="199"/>
    </row>
    <row r="51" spans="1:10" s="24" customFormat="1" ht="85.5" x14ac:dyDescent="0.25">
      <c r="A51" s="281" t="s">
        <v>773</v>
      </c>
      <c r="B51" s="166" t="s">
        <v>713</v>
      </c>
      <c r="C51" s="166" t="s">
        <v>368</v>
      </c>
      <c r="D51" s="234" t="s">
        <v>706</v>
      </c>
      <c r="E51" s="39">
        <v>43539</v>
      </c>
      <c r="F51" s="39">
        <v>43342</v>
      </c>
      <c r="G51" s="387" t="s">
        <v>75</v>
      </c>
      <c r="H51" s="166" t="s">
        <v>347</v>
      </c>
      <c r="I51" s="25">
        <v>692100000</v>
      </c>
    </row>
    <row r="52" spans="1:10" s="24" customFormat="1" ht="71.25" x14ac:dyDescent="0.25">
      <c r="A52" s="281"/>
      <c r="B52" s="166" t="s">
        <v>705</v>
      </c>
      <c r="C52" s="166" t="s">
        <v>367</v>
      </c>
      <c r="D52" s="234" t="s">
        <v>706</v>
      </c>
      <c r="E52" s="39">
        <v>43539</v>
      </c>
      <c r="F52" s="39">
        <v>43342</v>
      </c>
      <c r="G52" s="387" t="s">
        <v>75</v>
      </c>
      <c r="H52" s="166" t="s">
        <v>347</v>
      </c>
      <c r="I52" s="25">
        <v>282900000</v>
      </c>
    </row>
    <row r="53" spans="1:10" s="24" customFormat="1" ht="85.5" x14ac:dyDescent="0.25">
      <c r="A53" s="281"/>
      <c r="B53" s="166" t="s">
        <v>714</v>
      </c>
      <c r="C53" s="166" t="s">
        <v>366</v>
      </c>
      <c r="D53" s="234" t="s">
        <v>706</v>
      </c>
      <c r="E53" s="39">
        <v>43539</v>
      </c>
      <c r="F53" s="39">
        <v>43311</v>
      </c>
      <c r="G53" s="387" t="s">
        <v>75</v>
      </c>
      <c r="H53" s="166" t="s">
        <v>347</v>
      </c>
      <c r="I53" s="25">
        <v>225000000</v>
      </c>
    </row>
    <row r="54" spans="1:10" s="24" customFormat="1" ht="71.25" x14ac:dyDescent="0.25">
      <c r="A54" s="281" t="s">
        <v>772</v>
      </c>
      <c r="B54" s="285" t="s">
        <v>707</v>
      </c>
      <c r="C54" s="235" t="s">
        <v>708</v>
      </c>
      <c r="D54" s="234" t="s">
        <v>143</v>
      </c>
      <c r="E54" s="28">
        <v>43466</v>
      </c>
      <c r="F54" s="28">
        <v>43497</v>
      </c>
      <c r="G54" s="387"/>
      <c r="H54" s="166"/>
      <c r="I54" s="25">
        <v>0</v>
      </c>
    </row>
    <row r="55" spans="1:10" s="24" customFormat="1" ht="57" x14ac:dyDescent="0.25">
      <c r="A55" s="281"/>
      <c r="B55" s="285"/>
      <c r="C55" s="234" t="s">
        <v>709</v>
      </c>
      <c r="D55" s="234" t="s">
        <v>136</v>
      </c>
      <c r="E55" s="28">
        <v>43525</v>
      </c>
      <c r="F55" s="28">
        <v>43800</v>
      </c>
      <c r="G55" s="387" t="s">
        <v>74</v>
      </c>
      <c r="H55" s="166" t="s">
        <v>132</v>
      </c>
      <c r="I55" s="25">
        <v>0</v>
      </c>
    </row>
    <row r="56" spans="1:10" s="24" customFormat="1" ht="42.75" customHeight="1" x14ac:dyDescent="0.25">
      <c r="A56" s="269" t="s">
        <v>772</v>
      </c>
      <c r="B56" s="272" t="s">
        <v>163</v>
      </c>
      <c r="C56" s="272" t="s">
        <v>164</v>
      </c>
      <c r="D56" s="380" t="s">
        <v>177</v>
      </c>
      <c r="E56" s="381">
        <v>46023</v>
      </c>
      <c r="F56" s="381">
        <v>44713</v>
      </c>
      <c r="G56" s="410" t="s">
        <v>165</v>
      </c>
      <c r="H56" s="244" t="s">
        <v>166</v>
      </c>
      <c r="I56" s="382">
        <v>1414285714.2857141</v>
      </c>
    </row>
    <row r="57" spans="1:10" s="24" customFormat="1" ht="42.75" x14ac:dyDescent="0.25">
      <c r="A57" s="271"/>
      <c r="B57" s="273"/>
      <c r="C57" s="273"/>
      <c r="D57" s="271"/>
      <c r="E57" s="312"/>
      <c r="F57" s="312"/>
      <c r="G57" s="390" t="s">
        <v>167</v>
      </c>
      <c r="H57" s="245" t="s">
        <v>168</v>
      </c>
      <c r="I57" s="42">
        <v>529001863.35403728</v>
      </c>
    </row>
    <row r="58" spans="1:10" s="24" customFormat="1" x14ac:dyDescent="0.25">
      <c r="A58" s="166"/>
      <c r="B58" s="166"/>
      <c r="C58" s="166"/>
      <c r="D58" s="166"/>
      <c r="E58" s="166"/>
      <c r="F58" s="166"/>
      <c r="G58" s="387"/>
      <c r="H58" s="166"/>
      <c r="I58" s="25"/>
    </row>
    <row r="59" spans="1:10" s="18" customFormat="1" x14ac:dyDescent="0.25">
      <c r="A59" s="7"/>
      <c r="B59" s="7"/>
      <c r="C59" s="7"/>
      <c r="D59" s="7"/>
      <c r="E59" s="7"/>
      <c r="F59" s="7"/>
      <c r="G59" s="388"/>
      <c r="H59" s="7"/>
      <c r="I59" s="19">
        <f>SUM(I9:I57)</f>
        <v>106714839728.63976</v>
      </c>
    </row>
    <row r="60" spans="1:10" s="18" customFormat="1" x14ac:dyDescent="0.25">
      <c r="A60" s="7"/>
      <c r="B60" s="7"/>
      <c r="C60" s="7"/>
      <c r="D60" s="7"/>
      <c r="E60" s="7"/>
      <c r="F60" s="7"/>
      <c r="G60" s="388"/>
      <c r="H60" s="7"/>
      <c r="I60" s="19"/>
    </row>
    <row r="61" spans="1:10" s="18" customFormat="1" x14ac:dyDescent="0.25">
      <c r="A61" s="7"/>
      <c r="B61" s="7"/>
      <c r="C61" s="7"/>
      <c r="D61" s="7"/>
      <c r="E61" s="7"/>
      <c r="F61" s="7"/>
      <c r="G61" s="388"/>
      <c r="H61" s="7"/>
      <c r="I61" s="19"/>
    </row>
    <row r="62" spans="1:10" s="18" customFormat="1" x14ac:dyDescent="0.25">
      <c r="A62" s="7"/>
      <c r="B62" s="7"/>
      <c r="C62" s="7"/>
      <c r="D62" s="7"/>
      <c r="E62" s="7"/>
      <c r="F62" s="7"/>
      <c r="G62" s="388"/>
      <c r="H62" s="7"/>
      <c r="I62" s="19"/>
    </row>
    <row r="63" spans="1:10" s="18" customFormat="1" x14ac:dyDescent="0.25">
      <c r="A63" s="7"/>
      <c r="B63" s="7"/>
      <c r="C63" s="7"/>
      <c r="D63" s="7"/>
      <c r="E63" s="7"/>
      <c r="F63" s="7"/>
      <c r="G63" s="388"/>
      <c r="H63" s="7"/>
      <c r="I63" s="19"/>
    </row>
    <row r="64" spans="1:10" s="18" customFormat="1" x14ac:dyDescent="0.25">
      <c r="A64" s="7"/>
      <c r="B64" s="7"/>
      <c r="C64" s="7"/>
      <c r="D64" s="7"/>
      <c r="E64" s="7"/>
      <c r="F64" s="7"/>
      <c r="G64" s="388"/>
      <c r="H64" s="7"/>
      <c r="I64" s="19"/>
    </row>
    <row r="65" spans="1:9" s="18" customFormat="1" x14ac:dyDescent="0.25">
      <c r="A65" s="7"/>
      <c r="B65" s="7"/>
      <c r="C65" s="7"/>
      <c r="D65" s="7"/>
      <c r="E65" s="7"/>
      <c r="F65" s="7"/>
      <c r="G65" s="388"/>
      <c r="H65" s="7"/>
      <c r="I65" s="19"/>
    </row>
    <row r="66" spans="1:9" s="18" customFormat="1" x14ac:dyDescent="0.25">
      <c r="A66" s="7"/>
      <c r="B66" s="7"/>
      <c r="C66" s="7"/>
      <c r="D66" s="7"/>
      <c r="E66" s="7"/>
      <c r="F66" s="7"/>
      <c r="G66" s="388"/>
      <c r="H66" s="7"/>
      <c r="I66" s="19"/>
    </row>
    <row r="67" spans="1:9" s="18" customFormat="1" x14ac:dyDescent="0.25">
      <c r="A67" s="7"/>
      <c r="B67" s="7"/>
      <c r="C67" s="7"/>
      <c r="D67" s="7"/>
      <c r="E67" s="7"/>
      <c r="F67" s="7"/>
      <c r="G67" s="388"/>
      <c r="H67" s="7"/>
      <c r="I67" s="19"/>
    </row>
    <row r="68" spans="1:9" s="18" customFormat="1" x14ac:dyDescent="0.25">
      <c r="A68" s="7"/>
      <c r="B68" s="7"/>
      <c r="C68" s="7"/>
      <c r="D68" s="7"/>
      <c r="E68" s="7"/>
      <c r="F68" s="7"/>
      <c r="G68" s="388"/>
      <c r="H68" s="7"/>
      <c r="I68" s="19"/>
    </row>
    <row r="69" spans="1:9" s="18" customFormat="1" x14ac:dyDescent="0.25">
      <c r="A69" s="7"/>
      <c r="B69" s="7"/>
      <c r="C69" s="7"/>
      <c r="D69" s="7"/>
      <c r="E69" s="7"/>
      <c r="F69" s="7"/>
      <c r="G69" s="388"/>
      <c r="H69" s="7"/>
      <c r="I69" s="19"/>
    </row>
    <row r="70" spans="1:9" s="18" customFormat="1" x14ac:dyDescent="0.25">
      <c r="A70" s="7"/>
      <c r="B70" s="7"/>
      <c r="C70" s="7"/>
      <c r="D70" s="7"/>
      <c r="E70" s="7"/>
      <c r="F70" s="7"/>
      <c r="G70" s="388"/>
      <c r="H70" s="7"/>
      <c r="I70" s="19"/>
    </row>
    <row r="71" spans="1:9" s="18" customFormat="1" x14ac:dyDescent="0.25">
      <c r="A71" s="7"/>
      <c r="B71" s="7"/>
      <c r="C71" s="7"/>
      <c r="D71" s="7"/>
      <c r="E71" s="7"/>
      <c r="F71" s="7"/>
      <c r="G71" s="388"/>
      <c r="H71" s="7"/>
      <c r="I71" s="19"/>
    </row>
    <row r="72" spans="1:9" s="18" customFormat="1" x14ac:dyDescent="0.25">
      <c r="A72" s="7"/>
      <c r="B72" s="7"/>
      <c r="C72" s="7"/>
      <c r="D72" s="7"/>
      <c r="E72" s="7"/>
      <c r="F72" s="7"/>
      <c r="G72" s="388"/>
      <c r="H72" s="7"/>
      <c r="I72" s="19"/>
    </row>
    <row r="73" spans="1:9" s="18" customFormat="1" x14ac:dyDescent="0.25">
      <c r="A73" s="7"/>
      <c r="B73" s="7"/>
      <c r="C73" s="7"/>
      <c r="D73" s="7"/>
      <c r="E73" s="7"/>
      <c r="F73" s="7"/>
      <c r="G73" s="388"/>
      <c r="H73" s="7"/>
      <c r="I73" s="19"/>
    </row>
    <row r="74" spans="1:9" s="18" customFormat="1" x14ac:dyDescent="0.25">
      <c r="A74" s="7"/>
      <c r="B74" s="7"/>
      <c r="C74" s="7"/>
      <c r="D74" s="7"/>
      <c r="E74" s="7"/>
      <c r="F74" s="7"/>
      <c r="G74" s="388"/>
      <c r="H74" s="7"/>
      <c r="I74" s="19"/>
    </row>
    <row r="75" spans="1:9" s="18" customFormat="1" x14ac:dyDescent="0.25">
      <c r="A75" s="7"/>
      <c r="B75" s="7"/>
      <c r="C75" s="7"/>
      <c r="D75" s="7"/>
      <c r="E75" s="7"/>
      <c r="F75" s="7"/>
      <c r="G75" s="388"/>
      <c r="H75" s="7"/>
      <c r="I75" s="19"/>
    </row>
    <row r="76" spans="1:9" s="18" customFormat="1" x14ac:dyDescent="0.25">
      <c r="A76" s="7"/>
      <c r="B76" s="7"/>
      <c r="C76" s="7"/>
      <c r="D76" s="7"/>
      <c r="E76" s="7"/>
      <c r="F76" s="7"/>
      <c r="G76" s="388"/>
      <c r="H76" s="7"/>
      <c r="I76" s="19"/>
    </row>
    <row r="77" spans="1:9" s="18" customFormat="1" x14ac:dyDescent="0.25">
      <c r="A77" s="7"/>
      <c r="B77" s="7"/>
      <c r="C77" s="7"/>
      <c r="D77" s="7"/>
      <c r="E77" s="7"/>
      <c r="F77" s="7"/>
      <c r="G77" s="388"/>
      <c r="H77" s="7"/>
      <c r="I77" s="19"/>
    </row>
    <row r="78" spans="1:9" s="18" customFormat="1" x14ac:dyDescent="0.25">
      <c r="A78" s="7"/>
      <c r="B78" s="7"/>
      <c r="C78" s="7"/>
      <c r="D78" s="7"/>
      <c r="E78" s="7"/>
      <c r="F78" s="7"/>
      <c r="G78" s="388"/>
      <c r="H78" s="7"/>
      <c r="I78" s="19"/>
    </row>
    <row r="79" spans="1:9" s="18" customFormat="1" x14ac:dyDescent="0.25">
      <c r="A79" s="7"/>
      <c r="B79" s="7"/>
      <c r="C79" s="7"/>
      <c r="D79" s="7"/>
      <c r="E79" s="7"/>
      <c r="F79" s="7"/>
      <c r="G79" s="388"/>
      <c r="H79" s="7"/>
      <c r="I79" s="19"/>
    </row>
    <row r="80" spans="1:9" s="18" customFormat="1" x14ac:dyDescent="0.25">
      <c r="A80" s="7"/>
      <c r="B80" s="7"/>
      <c r="C80" s="7"/>
      <c r="D80" s="7"/>
      <c r="E80" s="7"/>
      <c r="F80" s="7"/>
      <c r="G80" s="388"/>
      <c r="H80" s="7"/>
      <c r="I80" s="19"/>
    </row>
    <row r="81" spans="1:9" s="18" customFormat="1" x14ac:dyDescent="0.25">
      <c r="A81" s="7"/>
      <c r="B81" s="7"/>
      <c r="C81" s="7"/>
      <c r="D81" s="7"/>
      <c r="E81" s="7"/>
      <c r="F81" s="7"/>
      <c r="G81" s="388"/>
      <c r="H81" s="7"/>
      <c r="I81" s="19"/>
    </row>
    <row r="82" spans="1:9" s="18" customFormat="1" x14ac:dyDescent="0.25">
      <c r="A82" s="7"/>
      <c r="B82" s="7"/>
      <c r="C82" s="7"/>
      <c r="D82" s="7"/>
      <c r="E82" s="7"/>
      <c r="F82" s="7"/>
      <c r="G82" s="388"/>
      <c r="H82" s="7"/>
      <c r="I82" s="19"/>
    </row>
    <row r="83" spans="1:9" s="18" customFormat="1" x14ac:dyDescent="0.25">
      <c r="A83" s="7"/>
      <c r="B83" s="7"/>
      <c r="C83" s="7"/>
      <c r="D83" s="7"/>
      <c r="E83" s="7"/>
      <c r="F83" s="7"/>
      <c r="G83" s="388"/>
      <c r="H83" s="7"/>
      <c r="I83" s="19"/>
    </row>
    <row r="84" spans="1:9" s="18" customFormat="1" x14ac:dyDescent="0.25">
      <c r="A84" s="7"/>
      <c r="B84" s="7"/>
      <c r="C84" s="7"/>
      <c r="D84" s="7"/>
      <c r="E84" s="7"/>
      <c r="F84" s="7"/>
      <c r="G84" s="388"/>
      <c r="H84" s="7"/>
      <c r="I84" s="19"/>
    </row>
    <row r="85" spans="1:9" s="18" customFormat="1" x14ac:dyDescent="0.25">
      <c r="A85" s="7"/>
      <c r="B85" s="7"/>
      <c r="C85" s="7"/>
      <c r="D85" s="7"/>
      <c r="E85" s="7"/>
      <c r="F85" s="7"/>
      <c r="G85" s="388"/>
      <c r="H85" s="7"/>
      <c r="I85" s="19"/>
    </row>
    <row r="86" spans="1:9" s="18" customFormat="1" x14ac:dyDescent="0.25">
      <c r="A86" s="7"/>
      <c r="B86" s="7"/>
      <c r="C86" s="7"/>
      <c r="D86" s="7"/>
      <c r="E86" s="7"/>
      <c r="F86" s="7"/>
      <c r="G86" s="388"/>
      <c r="H86" s="7"/>
      <c r="I86" s="19"/>
    </row>
    <row r="87" spans="1:9" s="18" customFormat="1" x14ac:dyDescent="0.25">
      <c r="A87" s="7"/>
      <c r="B87" s="7"/>
      <c r="C87" s="7"/>
      <c r="D87" s="7"/>
      <c r="E87" s="7"/>
      <c r="F87" s="7"/>
      <c r="G87" s="388"/>
      <c r="H87" s="7"/>
      <c r="I87" s="19"/>
    </row>
    <row r="88" spans="1:9" s="18" customFormat="1" x14ac:dyDescent="0.25">
      <c r="A88" s="7"/>
      <c r="B88" s="7"/>
      <c r="C88" s="7"/>
      <c r="D88" s="7"/>
      <c r="E88" s="7"/>
      <c r="F88" s="7"/>
      <c r="G88" s="388"/>
      <c r="H88" s="7"/>
      <c r="I88" s="19"/>
    </row>
    <row r="89" spans="1:9" s="18" customFormat="1" x14ac:dyDescent="0.25">
      <c r="A89" s="7"/>
      <c r="B89" s="7"/>
      <c r="C89" s="7"/>
      <c r="D89" s="7"/>
      <c r="E89" s="7"/>
      <c r="F89" s="7"/>
      <c r="G89" s="388"/>
      <c r="H89" s="7"/>
      <c r="I89" s="19"/>
    </row>
    <row r="90" spans="1:9" s="18" customFormat="1" x14ac:dyDescent="0.25">
      <c r="A90" s="7"/>
      <c r="B90" s="7"/>
      <c r="C90" s="7"/>
      <c r="D90" s="7"/>
      <c r="E90" s="7"/>
      <c r="F90" s="7"/>
      <c r="G90" s="388"/>
      <c r="H90" s="7"/>
      <c r="I90" s="19"/>
    </row>
    <row r="91" spans="1:9" s="18" customFormat="1" x14ac:dyDescent="0.25">
      <c r="A91" s="7"/>
      <c r="B91" s="7"/>
      <c r="C91" s="7"/>
      <c r="D91" s="7"/>
      <c r="E91" s="7"/>
      <c r="F91" s="7"/>
      <c r="G91" s="388"/>
      <c r="H91" s="7"/>
      <c r="I91" s="19"/>
    </row>
    <row r="92" spans="1:9" s="18" customFormat="1" x14ac:dyDescent="0.25">
      <c r="A92" s="7"/>
      <c r="B92" s="7"/>
      <c r="C92" s="7"/>
      <c r="D92" s="7"/>
      <c r="E92" s="7"/>
      <c r="F92" s="7"/>
      <c r="G92" s="388"/>
      <c r="H92" s="7"/>
      <c r="I92" s="19"/>
    </row>
    <row r="93" spans="1:9" s="18" customFormat="1" x14ac:dyDescent="0.25">
      <c r="A93" s="7"/>
      <c r="B93" s="7"/>
      <c r="C93" s="7"/>
      <c r="D93" s="7"/>
      <c r="E93" s="7"/>
      <c r="F93" s="7"/>
      <c r="G93" s="388"/>
      <c r="H93" s="7"/>
      <c r="I93" s="19"/>
    </row>
    <row r="94" spans="1:9" s="18" customFormat="1" x14ac:dyDescent="0.25">
      <c r="A94" s="7"/>
      <c r="B94" s="7"/>
      <c r="C94" s="7"/>
      <c r="D94" s="7"/>
      <c r="E94" s="7"/>
      <c r="F94" s="7"/>
      <c r="G94" s="388"/>
      <c r="H94" s="7"/>
      <c r="I94" s="19"/>
    </row>
    <row r="95" spans="1:9" s="18" customFormat="1" x14ac:dyDescent="0.25">
      <c r="A95" s="7"/>
      <c r="B95" s="7"/>
      <c r="C95" s="7"/>
      <c r="D95" s="7"/>
      <c r="E95" s="7"/>
      <c r="F95" s="7"/>
      <c r="G95" s="388"/>
      <c r="H95" s="7"/>
      <c r="I95" s="19"/>
    </row>
    <row r="96" spans="1:9" s="18" customFormat="1" x14ac:dyDescent="0.25">
      <c r="A96" s="7"/>
      <c r="B96" s="7"/>
      <c r="C96" s="7"/>
      <c r="D96" s="7"/>
      <c r="E96" s="7"/>
      <c r="F96" s="7"/>
      <c r="G96" s="388"/>
      <c r="H96" s="7"/>
      <c r="I96" s="19"/>
    </row>
    <row r="97" spans="1:9" s="18" customFormat="1" x14ac:dyDescent="0.25">
      <c r="A97" s="7"/>
      <c r="B97" s="7"/>
      <c r="C97" s="7"/>
      <c r="D97" s="7"/>
      <c r="E97" s="7"/>
      <c r="F97" s="7"/>
      <c r="G97" s="388"/>
      <c r="H97" s="7"/>
      <c r="I97" s="19"/>
    </row>
    <row r="98" spans="1:9" s="18" customFormat="1" x14ac:dyDescent="0.25">
      <c r="A98" s="7"/>
      <c r="B98" s="7"/>
      <c r="C98" s="7"/>
      <c r="D98" s="7"/>
      <c r="E98" s="7"/>
      <c r="F98" s="7"/>
      <c r="G98" s="388"/>
      <c r="H98" s="7"/>
      <c r="I98" s="19"/>
    </row>
    <row r="99" spans="1:9" s="18" customFormat="1" x14ac:dyDescent="0.25">
      <c r="A99" s="7"/>
      <c r="B99" s="7"/>
      <c r="C99" s="7"/>
      <c r="D99" s="7"/>
      <c r="E99" s="7"/>
      <c r="F99" s="7"/>
      <c r="G99" s="388"/>
      <c r="H99" s="7"/>
      <c r="I99" s="19"/>
    </row>
    <row r="100" spans="1:9" s="18" customFormat="1" x14ac:dyDescent="0.25">
      <c r="A100" s="7"/>
      <c r="B100" s="7"/>
      <c r="C100" s="7"/>
      <c r="D100" s="7"/>
      <c r="E100" s="7"/>
      <c r="F100" s="7"/>
      <c r="G100" s="388"/>
      <c r="H100" s="7"/>
      <c r="I100" s="19"/>
    </row>
    <row r="101" spans="1:9" s="18" customFormat="1" x14ac:dyDescent="0.25">
      <c r="A101" s="7"/>
      <c r="B101" s="7"/>
      <c r="C101" s="7"/>
      <c r="D101" s="7"/>
      <c r="E101" s="7"/>
      <c r="F101" s="7"/>
      <c r="G101" s="388"/>
      <c r="H101" s="7"/>
      <c r="I101" s="19"/>
    </row>
    <row r="102" spans="1:9" s="18" customFormat="1" x14ac:dyDescent="0.25">
      <c r="A102" s="7"/>
      <c r="B102" s="7"/>
      <c r="C102" s="7"/>
      <c r="D102" s="7"/>
      <c r="E102" s="7"/>
      <c r="F102" s="7"/>
      <c r="G102" s="388"/>
      <c r="H102" s="7"/>
      <c r="I102" s="19"/>
    </row>
    <row r="103" spans="1:9" s="18" customFormat="1" x14ac:dyDescent="0.25">
      <c r="A103" s="7"/>
      <c r="B103" s="7"/>
      <c r="C103" s="7"/>
      <c r="D103" s="7"/>
      <c r="E103" s="7"/>
      <c r="F103" s="7"/>
      <c r="G103" s="388"/>
      <c r="H103" s="7"/>
      <c r="I103" s="19"/>
    </row>
    <row r="104" spans="1:9" s="18" customFormat="1" x14ac:dyDescent="0.25">
      <c r="A104" s="7"/>
      <c r="B104" s="7"/>
      <c r="C104" s="7"/>
      <c r="D104" s="7"/>
      <c r="E104" s="7"/>
      <c r="F104" s="7"/>
      <c r="G104" s="388"/>
      <c r="H104" s="7"/>
      <c r="I104" s="19"/>
    </row>
    <row r="105" spans="1:9" s="18" customFormat="1" x14ac:dyDescent="0.25">
      <c r="A105" s="7"/>
      <c r="B105" s="7"/>
      <c r="C105" s="7"/>
      <c r="D105" s="7"/>
      <c r="E105" s="7"/>
      <c r="F105" s="7"/>
      <c r="G105" s="388"/>
      <c r="H105" s="7"/>
      <c r="I105" s="19"/>
    </row>
    <row r="106" spans="1:9" s="11" customFormat="1" x14ac:dyDescent="0.25">
      <c r="A106" s="8"/>
      <c r="B106" s="8"/>
      <c r="C106" s="8"/>
      <c r="D106" s="9"/>
      <c r="E106" s="9"/>
      <c r="F106" s="10"/>
      <c r="G106" s="397"/>
      <c r="H106" s="10"/>
      <c r="I106" s="10"/>
    </row>
    <row r="107" spans="1:9" s="11" customFormat="1" x14ac:dyDescent="0.25">
      <c r="A107" s="8"/>
      <c r="B107" s="8"/>
      <c r="C107" s="8"/>
      <c r="D107" s="9"/>
      <c r="E107" s="9"/>
      <c r="F107" s="12"/>
      <c r="G107" s="398"/>
      <c r="H107" s="12"/>
      <c r="I107" s="12"/>
    </row>
    <row r="109" spans="1:9" x14ac:dyDescent="0.25">
      <c r="F109" s="12"/>
      <c r="G109" s="398"/>
      <c r="H109" s="12"/>
      <c r="I109" s="12"/>
    </row>
  </sheetData>
  <autoFilter ref="A7:I57">
    <filterColumn colId="4" showButton="0"/>
  </autoFilter>
  <dataConsolidate link="1"/>
  <mergeCells count="35">
    <mergeCell ref="G7:G8"/>
    <mergeCell ref="H7:H8"/>
    <mergeCell ref="I7:I8"/>
    <mergeCell ref="B21:B22"/>
    <mergeCell ref="D21:D22"/>
    <mergeCell ref="B23:B27"/>
    <mergeCell ref="E7:F7"/>
    <mergeCell ref="A7:A8"/>
    <mergeCell ref="B7:B8"/>
    <mergeCell ref="C7:C8"/>
    <mergeCell ref="D7:D8"/>
    <mergeCell ref="A46:A48"/>
    <mergeCell ref="E37:E39"/>
    <mergeCell ref="F37:F39"/>
    <mergeCell ref="G37:G39"/>
    <mergeCell ref="B46:B47"/>
    <mergeCell ref="I46:I47"/>
    <mergeCell ref="A37:A39"/>
    <mergeCell ref="B37:B39"/>
    <mergeCell ref="C37:C39"/>
    <mergeCell ref="D37:D39"/>
    <mergeCell ref="A1:B3"/>
    <mergeCell ref="C1:H3"/>
    <mergeCell ref="I2:I3"/>
    <mergeCell ref="A5:I5"/>
    <mergeCell ref="A4:G4"/>
    <mergeCell ref="A51:A53"/>
    <mergeCell ref="A54:A55"/>
    <mergeCell ref="B54:B55"/>
    <mergeCell ref="E56:E57"/>
    <mergeCell ref="F56:F57"/>
    <mergeCell ref="A56:A57"/>
    <mergeCell ref="B56:B57"/>
    <mergeCell ref="C56:C57"/>
    <mergeCell ref="D56:D57"/>
  </mergeCells>
  <dataValidations count="1">
    <dataValidation type="list" allowBlank="1" showInputMessage="1" showErrorMessage="1" sqref="G9:G37 G40:G105">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WZI67"/>
  <sheetViews>
    <sheetView showGridLines="0" tabSelected="1" view="pageBreakPreview" zoomScaleNormal="80" zoomScaleSheetLayoutView="100" zoomScalePageLayoutView="75" workbookViewId="0">
      <selection activeCell="D82" sqref="D82"/>
    </sheetView>
  </sheetViews>
  <sheetFormatPr baseColWidth="10" defaultRowHeight="14.25" x14ac:dyDescent="0.25"/>
  <cols>
    <col min="1" max="1" width="39.7109375" style="13" customWidth="1"/>
    <col min="2" max="2" width="32.85546875" style="61" customWidth="1"/>
    <col min="3" max="3" width="42.42578125" style="13" customWidth="1"/>
    <col min="4" max="4" width="20.5703125" style="14" customWidth="1"/>
    <col min="5" max="5" width="16.7109375" style="14" customWidth="1"/>
    <col min="6" max="6" width="16.7109375" style="10" customWidth="1"/>
    <col min="7" max="7" width="23.28515625" style="397" customWidth="1"/>
    <col min="8" max="8" width="29.7109375" style="10" customWidth="1"/>
    <col min="9" max="9" width="31.140625" style="10" customWidth="1"/>
    <col min="10" max="23" width="11.42578125" style="56"/>
    <col min="24" max="16231" width="11.42578125" style="15"/>
    <col min="16232" max="16232" width="8.7109375" style="15" customWidth="1"/>
    <col min="16233" max="16384" width="19.7109375" style="15" customWidth="1"/>
  </cols>
  <sheetData>
    <row r="1" spans="1:23 16233:16233" s="44" customFormat="1" ht="33" customHeight="1" x14ac:dyDescent="0.25">
      <c r="A1" s="345"/>
      <c r="B1" s="345"/>
      <c r="C1" s="346" t="s">
        <v>985</v>
      </c>
      <c r="D1" s="346"/>
      <c r="E1" s="346"/>
      <c r="F1" s="346"/>
      <c r="G1" s="346"/>
      <c r="H1" s="346"/>
      <c r="I1" s="129" t="s">
        <v>60</v>
      </c>
      <c r="WZI1" s="44" t="s">
        <v>0</v>
      </c>
    </row>
    <row r="2" spans="1:23 16233:16233" s="4" customFormat="1" ht="33" customHeight="1" x14ac:dyDescent="0.25">
      <c r="A2" s="345"/>
      <c r="B2" s="345"/>
      <c r="C2" s="346"/>
      <c r="D2" s="346"/>
      <c r="E2" s="346"/>
      <c r="F2" s="346"/>
      <c r="G2" s="346"/>
      <c r="H2" s="346"/>
      <c r="I2" s="287" t="s">
        <v>4</v>
      </c>
      <c r="J2" s="44"/>
    </row>
    <row r="3" spans="1:23 16233:16233" s="44" customFormat="1" ht="38.25" customHeight="1" x14ac:dyDescent="0.25">
      <c r="A3" s="345"/>
      <c r="B3" s="345"/>
      <c r="C3" s="346"/>
      <c r="D3" s="346"/>
      <c r="E3" s="346"/>
      <c r="F3" s="346"/>
      <c r="G3" s="346"/>
      <c r="H3" s="346"/>
      <c r="I3" s="288"/>
      <c r="WZI3" s="44" t="s">
        <v>1</v>
      </c>
    </row>
    <row r="4" spans="1:23 16233:16233" s="44" customFormat="1" ht="38.25" customHeight="1" x14ac:dyDescent="0.25">
      <c r="A4" s="347" t="s">
        <v>63</v>
      </c>
      <c r="B4" s="347"/>
      <c r="C4" s="347"/>
      <c r="D4" s="347"/>
      <c r="E4" s="347"/>
      <c r="F4" s="347"/>
      <c r="G4" s="347"/>
      <c r="H4" s="130" t="s">
        <v>62</v>
      </c>
      <c r="I4" s="130">
        <v>8</v>
      </c>
    </row>
    <row r="5" spans="1:23 16233:16233" s="44" customFormat="1" ht="59.25" customHeight="1" x14ac:dyDescent="0.25">
      <c r="A5" s="348" t="s">
        <v>97</v>
      </c>
      <c r="B5" s="348"/>
      <c r="C5" s="348"/>
      <c r="D5" s="348"/>
      <c r="E5" s="348"/>
      <c r="F5" s="348"/>
      <c r="G5" s="348"/>
      <c r="H5" s="348"/>
      <c r="I5" s="348"/>
    </row>
    <row r="6" spans="1:23 16233:16233" s="5" customFormat="1" ht="9.75" customHeight="1" x14ac:dyDescent="0.25">
      <c r="A6" s="16"/>
      <c r="B6" s="59"/>
      <c r="C6" s="17"/>
      <c r="D6" s="17"/>
      <c r="E6" s="17"/>
      <c r="F6" s="17"/>
      <c r="G6" s="386"/>
      <c r="H6" s="17"/>
      <c r="I6" s="17"/>
    </row>
    <row r="7" spans="1:23 16233:16233" s="6" customFormat="1" ht="20.25" customHeight="1" x14ac:dyDescent="0.25">
      <c r="A7" s="316" t="s">
        <v>8</v>
      </c>
      <c r="B7" s="355" t="s">
        <v>10</v>
      </c>
      <c r="C7" s="316" t="s">
        <v>11</v>
      </c>
      <c r="D7" s="316" t="s">
        <v>12</v>
      </c>
      <c r="E7" s="316" t="s">
        <v>13</v>
      </c>
      <c r="F7" s="316"/>
      <c r="G7" s="321" t="s">
        <v>14</v>
      </c>
      <c r="H7" s="316" t="s">
        <v>61</v>
      </c>
      <c r="I7" s="316" t="s">
        <v>15</v>
      </c>
    </row>
    <row r="8" spans="1:23 16233:16233" s="6" customFormat="1" ht="20.25" customHeight="1" x14ac:dyDescent="0.25">
      <c r="A8" s="316"/>
      <c r="B8" s="355"/>
      <c r="C8" s="316"/>
      <c r="D8" s="316"/>
      <c r="E8" s="128" t="s">
        <v>106</v>
      </c>
      <c r="F8" s="128" t="s">
        <v>107</v>
      </c>
      <c r="G8" s="322"/>
      <c r="H8" s="316"/>
      <c r="I8" s="316"/>
    </row>
    <row r="9" spans="1:23 16233:16233" s="6" customFormat="1" ht="48" customHeight="1" x14ac:dyDescent="0.25">
      <c r="A9" s="269" t="s">
        <v>320</v>
      </c>
      <c r="B9" s="95" t="s">
        <v>840</v>
      </c>
      <c r="C9" s="349" t="s">
        <v>841</v>
      </c>
      <c r="D9" s="351" t="s">
        <v>842</v>
      </c>
      <c r="E9" s="353">
        <v>43525</v>
      </c>
      <c r="F9" s="353">
        <v>43830</v>
      </c>
      <c r="G9" s="411"/>
      <c r="H9" s="356"/>
      <c r="I9" s="383"/>
    </row>
    <row r="10" spans="1:23 16233:16233" s="6" customFormat="1" ht="62.25" customHeight="1" x14ac:dyDescent="0.25">
      <c r="A10" s="270"/>
      <c r="B10" s="95" t="s">
        <v>843</v>
      </c>
      <c r="C10" s="350"/>
      <c r="D10" s="352"/>
      <c r="E10" s="354"/>
      <c r="F10" s="354"/>
      <c r="G10" s="412"/>
      <c r="H10" s="357"/>
      <c r="I10" s="383"/>
    </row>
    <row r="11" spans="1:23 16233:16233" s="6" customFormat="1" ht="75.75" customHeight="1" x14ac:dyDescent="0.25">
      <c r="A11" s="270"/>
      <c r="B11" s="191" t="s">
        <v>844</v>
      </c>
      <c r="C11" s="191" t="s">
        <v>845</v>
      </c>
      <c r="D11" s="151" t="s">
        <v>49</v>
      </c>
      <c r="E11" s="170">
        <v>43556</v>
      </c>
      <c r="F11" s="132">
        <v>43800</v>
      </c>
      <c r="G11" s="396"/>
      <c r="H11" s="115"/>
      <c r="I11" s="115"/>
    </row>
    <row r="12" spans="1:23 16233:16233" s="6" customFormat="1" ht="197.25" customHeight="1" x14ac:dyDescent="0.25">
      <c r="A12" s="270"/>
      <c r="B12" s="168" t="s">
        <v>321</v>
      </c>
      <c r="C12" s="156" t="s">
        <v>846</v>
      </c>
      <c r="D12" s="155" t="s">
        <v>92</v>
      </c>
      <c r="E12" s="177">
        <v>43466</v>
      </c>
      <c r="F12" s="177">
        <v>43830</v>
      </c>
      <c r="G12" s="392" t="s">
        <v>74</v>
      </c>
      <c r="H12" s="156" t="s">
        <v>109</v>
      </c>
      <c r="I12" s="250"/>
    </row>
    <row r="13" spans="1:23 16233:16233" s="6" customFormat="1" ht="75" customHeight="1" x14ac:dyDescent="0.25">
      <c r="A13" s="270"/>
      <c r="B13" s="168" t="s">
        <v>322</v>
      </c>
      <c r="C13" s="191" t="s">
        <v>847</v>
      </c>
      <c r="D13" s="153" t="s">
        <v>92</v>
      </c>
      <c r="E13" s="170">
        <v>43466</v>
      </c>
      <c r="F13" s="170">
        <v>43800</v>
      </c>
      <c r="G13" s="390" t="s">
        <v>74</v>
      </c>
      <c r="H13" s="191" t="s">
        <v>109</v>
      </c>
      <c r="I13" s="42"/>
    </row>
    <row r="14" spans="1:23 16233:16233" s="6" customFormat="1" ht="61.5" customHeight="1" x14ac:dyDescent="0.25">
      <c r="A14" s="270"/>
      <c r="B14" s="191" t="s">
        <v>848</v>
      </c>
      <c r="C14" s="191" t="s">
        <v>849</v>
      </c>
      <c r="D14" s="151" t="s">
        <v>116</v>
      </c>
      <c r="E14" s="132">
        <v>43466</v>
      </c>
      <c r="F14" s="132">
        <v>43770</v>
      </c>
      <c r="G14" s="396" t="s">
        <v>75</v>
      </c>
      <c r="H14" s="95"/>
      <c r="I14" s="115"/>
    </row>
    <row r="15" spans="1:23 16233:16233" s="18" customFormat="1" ht="90" customHeight="1" x14ac:dyDescent="0.25">
      <c r="A15" s="270"/>
      <c r="B15" s="168" t="s">
        <v>850</v>
      </c>
      <c r="C15" s="249" t="s">
        <v>984</v>
      </c>
      <c r="D15" s="151" t="s">
        <v>49</v>
      </c>
      <c r="E15" s="132">
        <v>43466</v>
      </c>
      <c r="F15" s="132">
        <v>43497</v>
      </c>
      <c r="G15" s="396" t="s">
        <v>74</v>
      </c>
      <c r="H15" s="115"/>
      <c r="I15" s="115"/>
      <c r="J15" s="55"/>
      <c r="K15" s="55"/>
      <c r="L15" s="55"/>
      <c r="M15" s="55"/>
      <c r="N15" s="55"/>
      <c r="O15" s="55"/>
      <c r="P15" s="55"/>
      <c r="Q15" s="55"/>
      <c r="R15" s="55"/>
      <c r="S15" s="55"/>
      <c r="T15" s="55"/>
      <c r="U15" s="55"/>
      <c r="V15" s="55"/>
      <c r="W15" s="55"/>
    </row>
    <row r="16" spans="1:23 16233:16233" s="24" customFormat="1" ht="62.25" customHeight="1" x14ac:dyDescent="0.25">
      <c r="A16" s="269" t="s">
        <v>328</v>
      </c>
      <c r="B16" s="168" t="s">
        <v>851</v>
      </c>
      <c r="C16" s="191" t="s">
        <v>852</v>
      </c>
      <c r="D16" s="191" t="s">
        <v>92</v>
      </c>
      <c r="E16" s="106">
        <v>43466</v>
      </c>
      <c r="F16" s="106">
        <v>43678</v>
      </c>
      <c r="G16" s="390" t="s">
        <v>74</v>
      </c>
      <c r="H16" s="191" t="s">
        <v>109</v>
      </c>
      <c r="I16" s="42"/>
    </row>
    <row r="17" spans="1:23" s="24" customFormat="1" ht="128.25" x14ac:dyDescent="0.25">
      <c r="A17" s="270"/>
      <c r="B17" s="168" t="s">
        <v>853</v>
      </c>
      <c r="C17" s="191" t="s">
        <v>854</v>
      </c>
      <c r="D17" s="168" t="s">
        <v>855</v>
      </c>
      <c r="E17" s="37">
        <v>43466</v>
      </c>
      <c r="F17" s="37">
        <v>43678</v>
      </c>
      <c r="G17" s="390" t="s">
        <v>74</v>
      </c>
      <c r="H17" s="191" t="s">
        <v>109</v>
      </c>
      <c r="I17" s="42"/>
    </row>
    <row r="18" spans="1:23" s="24" customFormat="1" ht="57" x14ac:dyDescent="0.25">
      <c r="A18" s="270"/>
      <c r="B18" s="168" t="s">
        <v>327</v>
      </c>
      <c r="C18" s="191" t="s">
        <v>856</v>
      </c>
      <c r="D18" s="156" t="s">
        <v>92</v>
      </c>
      <c r="E18" s="37">
        <v>43466</v>
      </c>
      <c r="F18" s="37">
        <v>43525</v>
      </c>
      <c r="G18" s="390" t="s">
        <v>74</v>
      </c>
      <c r="H18" s="191" t="s">
        <v>109</v>
      </c>
      <c r="I18" s="42"/>
    </row>
    <row r="19" spans="1:23" s="24" customFormat="1" ht="90.75" customHeight="1" x14ac:dyDescent="0.25">
      <c r="A19" s="270"/>
      <c r="B19" s="168" t="s">
        <v>326</v>
      </c>
      <c r="C19" s="191" t="s">
        <v>857</v>
      </c>
      <c r="D19" s="168" t="s">
        <v>858</v>
      </c>
      <c r="E19" s="37">
        <v>43525</v>
      </c>
      <c r="F19" s="106">
        <v>43829</v>
      </c>
      <c r="G19" s="390" t="s">
        <v>74</v>
      </c>
      <c r="H19" s="191" t="s">
        <v>109</v>
      </c>
      <c r="I19" s="42"/>
    </row>
    <row r="20" spans="1:23" s="24" customFormat="1" ht="57" x14ac:dyDescent="0.25">
      <c r="A20" s="270"/>
      <c r="B20" s="133" t="s">
        <v>369</v>
      </c>
      <c r="C20" s="178" t="s">
        <v>859</v>
      </c>
      <c r="D20" s="269" t="s">
        <v>111</v>
      </c>
      <c r="E20" s="358">
        <v>43466</v>
      </c>
      <c r="F20" s="358">
        <v>43800</v>
      </c>
      <c r="G20" s="390" t="s">
        <v>74</v>
      </c>
      <c r="H20" s="191" t="s">
        <v>109</v>
      </c>
      <c r="I20" s="303">
        <f>78679777+82500000</f>
        <v>161179777</v>
      </c>
      <c r="J20" s="57"/>
      <c r="K20" s="57"/>
      <c r="L20" s="57"/>
      <c r="M20" s="57"/>
      <c r="N20" s="57"/>
      <c r="O20" s="57"/>
      <c r="P20" s="57"/>
      <c r="Q20" s="57"/>
      <c r="R20" s="57"/>
      <c r="S20" s="57"/>
      <c r="T20" s="57"/>
      <c r="U20" s="57"/>
      <c r="V20" s="57"/>
      <c r="W20" s="57"/>
    </row>
    <row r="21" spans="1:23" s="24" customFormat="1" ht="71.25" x14ac:dyDescent="0.25">
      <c r="A21" s="271"/>
      <c r="B21" s="133" t="s">
        <v>237</v>
      </c>
      <c r="C21" s="178" t="s">
        <v>860</v>
      </c>
      <c r="D21" s="271"/>
      <c r="E21" s="359"/>
      <c r="F21" s="359"/>
      <c r="G21" s="390" t="s">
        <v>74</v>
      </c>
      <c r="H21" s="191" t="s">
        <v>109</v>
      </c>
      <c r="I21" s="303"/>
      <c r="J21" s="57"/>
      <c r="K21" s="57"/>
      <c r="L21" s="57"/>
      <c r="M21" s="57"/>
      <c r="N21" s="57"/>
      <c r="O21" s="57"/>
      <c r="P21" s="57"/>
      <c r="Q21" s="57"/>
      <c r="R21" s="57"/>
      <c r="S21" s="57"/>
      <c r="T21" s="57"/>
      <c r="U21" s="57"/>
      <c r="V21" s="57"/>
      <c r="W21" s="57"/>
    </row>
    <row r="22" spans="1:23" s="24" customFormat="1" ht="57" x14ac:dyDescent="0.25">
      <c r="A22" s="269" t="s">
        <v>325</v>
      </c>
      <c r="B22" s="191" t="s">
        <v>324</v>
      </c>
      <c r="C22" s="191" t="s">
        <v>861</v>
      </c>
      <c r="D22" s="191" t="s">
        <v>92</v>
      </c>
      <c r="E22" s="106">
        <v>43466</v>
      </c>
      <c r="F22" s="106">
        <v>43525</v>
      </c>
      <c r="G22" s="390" t="s">
        <v>74</v>
      </c>
      <c r="H22" s="191" t="s">
        <v>109</v>
      </c>
      <c r="I22" s="42"/>
    </row>
    <row r="23" spans="1:23" s="24" customFormat="1" ht="57" x14ac:dyDescent="0.25">
      <c r="A23" s="270"/>
      <c r="B23" s="191" t="s">
        <v>323</v>
      </c>
      <c r="C23" s="191" t="s">
        <v>862</v>
      </c>
      <c r="D23" s="191" t="s">
        <v>92</v>
      </c>
      <c r="E23" s="37">
        <v>43556</v>
      </c>
      <c r="F23" s="37">
        <v>43829</v>
      </c>
      <c r="G23" s="390" t="s">
        <v>74</v>
      </c>
      <c r="H23" s="191" t="s">
        <v>109</v>
      </c>
      <c r="I23" s="42"/>
    </row>
    <row r="24" spans="1:23" s="24" customFormat="1" ht="57" x14ac:dyDescent="0.25">
      <c r="A24" s="271"/>
      <c r="B24" s="191" t="s">
        <v>863</v>
      </c>
      <c r="C24" s="191" t="s">
        <v>864</v>
      </c>
      <c r="D24" s="191" t="s">
        <v>92</v>
      </c>
      <c r="E24" s="37">
        <v>43770</v>
      </c>
      <c r="F24" s="37">
        <v>43829</v>
      </c>
      <c r="G24" s="390" t="s">
        <v>74</v>
      </c>
      <c r="H24" s="191" t="s">
        <v>109</v>
      </c>
      <c r="I24" s="42"/>
    </row>
    <row r="25" spans="1:23" s="18" customFormat="1" ht="71.25" x14ac:dyDescent="0.25">
      <c r="A25" s="360" t="s">
        <v>914</v>
      </c>
      <c r="B25" s="133" t="s">
        <v>865</v>
      </c>
      <c r="C25" s="178" t="s">
        <v>866</v>
      </c>
      <c r="D25" s="191" t="s">
        <v>111</v>
      </c>
      <c r="E25" s="106">
        <v>43466</v>
      </c>
      <c r="F25" s="134">
        <v>43800</v>
      </c>
      <c r="G25" s="390" t="s">
        <v>74</v>
      </c>
      <c r="H25" s="269" t="s">
        <v>109</v>
      </c>
      <c r="I25" s="42">
        <v>5000000</v>
      </c>
      <c r="J25" s="55"/>
      <c r="K25" s="55"/>
      <c r="L25" s="55"/>
      <c r="M25" s="55"/>
      <c r="N25" s="55"/>
      <c r="O25" s="55"/>
      <c r="P25" s="55"/>
      <c r="Q25" s="55"/>
      <c r="R25" s="55"/>
      <c r="S25" s="55"/>
      <c r="T25" s="55"/>
      <c r="U25" s="55"/>
      <c r="V25" s="55"/>
      <c r="W25" s="55"/>
    </row>
    <row r="26" spans="1:23" s="18" customFormat="1" ht="57" x14ac:dyDescent="0.25">
      <c r="A26" s="360"/>
      <c r="B26" s="191" t="s">
        <v>867</v>
      </c>
      <c r="C26" s="102" t="s">
        <v>868</v>
      </c>
      <c r="D26" s="191" t="s">
        <v>869</v>
      </c>
      <c r="E26" s="106">
        <v>43466</v>
      </c>
      <c r="F26" s="134">
        <v>43800</v>
      </c>
      <c r="G26" s="390" t="s">
        <v>74</v>
      </c>
      <c r="H26" s="270"/>
      <c r="I26" s="42">
        <v>5000000</v>
      </c>
      <c r="J26" s="55"/>
      <c r="K26" s="55"/>
      <c r="L26" s="55"/>
      <c r="M26" s="55"/>
      <c r="N26" s="55"/>
      <c r="O26" s="55"/>
      <c r="P26" s="55"/>
      <c r="Q26" s="55"/>
      <c r="R26" s="55"/>
      <c r="S26" s="55"/>
      <c r="T26" s="55"/>
      <c r="U26" s="55"/>
      <c r="V26" s="55"/>
      <c r="W26" s="55"/>
    </row>
    <row r="27" spans="1:23" s="18" customFormat="1" ht="57" x14ac:dyDescent="0.25">
      <c r="A27" s="360"/>
      <c r="B27" s="133" t="s">
        <v>870</v>
      </c>
      <c r="C27" s="178" t="s">
        <v>871</v>
      </c>
      <c r="D27" s="191" t="s">
        <v>111</v>
      </c>
      <c r="E27" s="106">
        <v>43525</v>
      </c>
      <c r="F27" s="106">
        <v>43770</v>
      </c>
      <c r="G27" s="390" t="s">
        <v>74</v>
      </c>
      <c r="H27" s="271"/>
      <c r="I27" s="42">
        <v>3000000</v>
      </c>
      <c r="J27" s="55"/>
      <c r="K27" s="55"/>
      <c r="L27" s="55"/>
      <c r="M27" s="55"/>
      <c r="N27" s="55"/>
      <c r="O27" s="55"/>
      <c r="P27" s="55"/>
      <c r="Q27" s="55"/>
      <c r="R27" s="55"/>
      <c r="S27" s="55"/>
      <c r="T27" s="55"/>
      <c r="U27" s="55"/>
      <c r="V27" s="55"/>
      <c r="W27" s="55"/>
    </row>
    <row r="28" spans="1:23" s="18" customFormat="1" ht="99.75" x14ac:dyDescent="0.25">
      <c r="A28" s="269" t="s">
        <v>219</v>
      </c>
      <c r="B28" s="191" t="s">
        <v>220</v>
      </c>
      <c r="C28" s="191" t="s">
        <v>217</v>
      </c>
      <c r="D28" s="159" t="s">
        <v>78</v>
      </c>
      <c r="E28" s="107">
        <v>43739</v>
      </c>
      <c r="F28" s="107">
        <v>43814</v>
      </c>
      <c r="G28" s="390" t="s">
        <v>74</v>
      </c>
      <c r="H28" s="191" t="s">
        <v>218</v>
      </c>
      <c r="I28" s="42">
        <v>0</v>
      </c>
      <c r="J28" s="55"/>
      <c r="K28" s="55"/>
      <c r="L28" s="55"/>
      <c r="M28" s="55"/>
      <c r="N28" s="55"/>
      <c r="O28" s="55"/>
      <c r="P28" s="55"/>
      <c r="Q28" s="55"/>
      <c r="R28" s="55"/>
      <c r="S28" s="55"/>
      <c r="T28" s="55"/>
      <c r="U28" s="55"/>
      <c r="V28" s="55"/>
      <c r="W28" s="55"/>
    </row>
    <row r="29" spans="1:23" s="18" customFormat="1" ht="146.25" customHeight="1" x14ac:dyDescent="0.25">
      <c r="A29" s="270"/>
      <c r="B29" s="191" t="s">
        <v>891</v>
      </c>
      <c r="C29" s="191" t="s">
        <v>892</v>
      </c>
      <c r="D29" s="159" t="s">
        <v>893</v>
      </c>
      <c r="E29" s="106">
        <v>43466</v>
      </c>
      <c r="F29" s="106">
        <v>43525</v>
      </c>
      <c r="G29" s="390"/>
      <c r="H29" s="191"/>
      <c r="I29" s="42">
        <v>0</v>
      </c>
      <c r="J29" s="55"/>
      <c r="K29" s="55"/>
      <c r="L29" s="55"/>
      <c r="M29" s="55"/>
      <c r="N29" s="55"/>
      <c r="O29" s="55"/>
      <c r="P29" s="55"/>
      <c r="Q29" s="55"/>
      <c r="R29" s="55"/>
      <c r="S29" s="55"/>
      <c r="T29" s="55"/>
      <c r="U29" s="55"/>
      <c r="V29" s="55"/>
      <c r="W29" s="55"/>
    </row>
    <row r="30" spans="1:23" s="18" customFormat="1" ht="126.75" customHeight="1" x14ac:dyDescent="0.25">
      <c r="A30" s="270"/>
      <c r="B30" s="191" t="s">
        <v>913</v>
      </c>
      <c r="C30" s="191" t="s">
        <v>894</v>
      </c>
      <c r="D30" s="159" t="s">
        <v>227</v>
      </c>
      <c r="E30" s="106">
        <v>43556</v>
      </c>
      <c r="F30" s="106">
        <v>43586</v>
      </c>
      <c r="G30" s="390"/>
      <c r="H30" s="191"/>
      <c r="I30" s="42">
        <v>0</v>
      </c>
      <c r="J30" s="55"/>
      <c r="K30" s="55"/>
      <c r="L30" s="55"/>
      <c r="M30" s="55"/>
      <c r="N30" s="55"/>
      <c r="O30" s="55"/>
      <c r="P30" s="55"/>
      <c r="Q30" s="55"/>
      <c r="R30" s="55"/>
      <c r="S30" s="55"/>
      <c r="T30" s="55"/>
      <c r="U30" s="55"/>
      <c r="V30" s="55"/>
      <c r="W30" s="55"/>
    </row>
    <row r="31" spans="1:23" s="18" customFormat="1" ht="85.5" x14ac:dyDescent="0.25">
      <c r="A31" s="270"/>
      <c r="B31" s="191" t="s">
        <v>228</v>
      </c>
      <c r="C31" s="191" t="s">
        <v>229</v>
      </c>
      <c r="D31" s="159" t="s">
        <v>226</v>
      </c>
      <c r="E31" s="106">
        <v>43617</v>
      </c>
      <c r="F31" s="106">
        <v>43800</v>
      </c>
      <c r="G31" s="390"/>
      <c r="H31" s="191"/>
      <c r="I31" s="42">
        <v>0</v>
      </c>
      <c r="J31" s="55"/>
      <c r="K31" s="55"/>
      <c r="L31" s="55"/>
      <c r="M31" s="55"/>
      <c r="N31" s="55"/>
      <c r="O31" s="55"/>
      <c r="P31" s="55"/>
      <c r="Q31" s="55"/>
      <c r="R31" s="55"/>
      <c r="S31" s="55"/>
      <c r="T31" s="55"/>
      <c r="U31" s="55"/>
      <c r="V31" s="55"/>
      <c r="W31" s="55"/>
    </row>
    <row r="32" spans="1:23" s="18" customFormat="1" ht="126" customHeight="1" x14ac:dyDescent="0.25">
      <c r="A32" s="270"/>
      <c r="B32" s="191" t="s">
        <v>895</v>
      </c>
      <c r="C32" s="191" t="s">
        <v>896</v>
      </c>
      <c r="D32" s="159" t="s">
        <v>226</v>
      </c>
      <c r="E32" s="106">
        <v>43466</v>
      </c>
      <c r="F32" s="106">
        <v>43830</v>
      </c>
      <c r="G32" s="390" t="s">
        <v>74</v>
      </c>
      <c r="H32" s="191" t="s">
        <v>370</v>
      </c>
      <c r="I32" s="42">
        <v>6600000</v>
      </c>
    </row>
    <row r="33" spans="1:23" s="18" customFormat="1" ht="57" x14ac:dyDescent="0.25">
      <c r="A33" s="270"/>
      <c r="B33" s="191" t="s">
        <v>371</v>
      </c>
      <c r="C33" s="191" t="s">
        <v>372</v>
      </c>
      <c r="D33" s="159" t="s">
        <v>226</v>
      </c>
      <c r="E33" s="106">
        <v>43466</v>
      </c>
      <c r="F33" s="106">
        <v>43556</v>
      </c>
      <c r="G33" s="390" t="s">
        <v>74</v>
      </c>
      <c r="H33" s="191" t="s">
        <v>370</v>
      </c>
      <c r="I33" s="42">
        <v>60000000</v>
      </c>
    </row>
    <row r="34" spans="1:23" s="18" customFormat="1" ht="85.5" x14ac:dyDescent="0.25">
      <c r="A34" s="270"/>
      <c r="B34" s="191" t="s">
        <v>373</v>
      </c>
      <c r="C34" s="191" t="s">
        <v>374</v>
      </c>
      <c r="D34" s="159" t="s">
        <v>226</v>
      </c>
      <c r="E34" s="106">
        <v>43466</v>
      </c>
      <c r="F34" s="106">
        <v>43800</v>
      </c>
      <c r="G34" s="390" t="s">
        <v>74</v>
      </c>
      <c r="H34" s="191" t="s">
        <v>370</v>
      </c>
      <c r="I34" s="42">
        <v>6000000</v>
      </c>
    </row>
    <row r="35" spans="1:23" s="24" customFormat="1" ht="71.25" x14ac:dyDescent="0.25">
      <c r="A35" s="270"/>
      <c r="B35" s="180" t="s">
        <v>334</v>
      </c>
      <c r="C35" s="191" t="s">
        <v>911</v>
      </c>
      <c r="D35" s="191" t="s">
        <v>912</v>
      </c>
      <c r="E35" s="37">
        <v>43466</v>
      </c>
      <c r="F35" s="37">
        <v>43525</v>
      </c>
      <c r="G35" s="390" t="s">
        <v>74</v>
      </c>
      <c r="H35" s="191" t="s">
        <v>109</v>
      </c>
      <c r="I35" s="42"/>
      <c r="J35" s="57"/>
      <c r="K35" s="57"/>
      <c r="L35" s="57"/>
      <c r="M35" s="57"/>
      <c r="N35" s="57"/>
      <c r="O35" s="57"/>
      <c r="P35" s="57"/>
      <c r="Q35" s="57"/>
      <c r="R35" s="57"/>
      <c r="S35" s="57"/>
      <c r="T35" s="57"/>
      <c r="U35" s="57"/>
      <c r="V35" s="57"/>
      <c r="W35" s="57"/>
    </row>
    <row r="36" spans="1:23" s="24" customFormat="1" ht="154.5" customHeight="1" x14ac:dyDescent="0.25">
      <c r="A36" s="270"/>
      <c r="B36" s="142" t="s">
        <v>897</v>
      </c>
      <c r="C36" s="191" t="s">
        <v>898</v>
      </c>
      <c r="D36" s="191" t="s">
        <v>332</v>
      </c>
      <c r="E36" s="37">
        <v>43466</v>
      </c>
      <c r="F36" s="37">
        <v>43586</v>
      </c>
      <c r="G36" s="390" t="s">
        <v>74</v>
      </c>
      <c r="H36" s="191" t="s">
        <v>109</v>
      </c>
      <c r="I36" s="42"/>
      <c r="J36" s="57"/>
      <c r="K36" s="57"/>
      <c r="L36" s="57"/>
      <c r="M36" s="57"/>
      <c r="N36" s="57"/>
      <c r="O36" s="57"/>
      <c r="P36" s="57"/>
      <c r="Q36" s="57"/>
      <c r="R36" s="57"/>
      <c r="S36" s="57"/>
      <c r="T36" s="57"/>
      <c r="U36" s="57"/>
      <c r="V36" s="57"/>
      <c r="W36" s="57"/>
    </row>
    <row r="37" spans="1:23" s="24" customFormat="1" ht="71.25" x14ac:dyDescent="0.25">
      <c r="A37" s="270"/>
      <c r="B37" s="168" t="s">
        <v>899</v>
      </c>
      <c r="C37" s="191" t="s">
        <v>333</v>
      </c>
      <c r="D37" s="168" t="s">
        <v>332</v>
      </c>
      <c r="E37" s="37">
        <v>43617</v>
      </c>
      <c r="F37" s="37">
        <v>43829</v>
      </c>
      <c r="G37" s="390" t="s">
        <v>74</v>
      </c>
      <c r="H37" s="191" t="s">
        <v>109</v>
      </c>
      <c r="I37" s="42"/>
      <c r="J37" s="57"/>
      <c r="K37" s="57"/>
      <c r="L37" s="57"/>
      <c r="M37" s="57"/>
      <c r="N37" s="57"/>
      <c r="O37" s="57"/>
      <c r="P37" s="57"/>
      <c r="Q37" s="57"/>
      <c r="R37" s="57"/>
      <c r="S37" s="57"/>
      <c r="T37" s="57"/>
      <c r="U37" s="57"/>
      <c r="V37" s="57"/>
      <c r="W37" s="57"/>
    </row>
    <row r="38" spans="1:23" s="24" customFormat="1" ht="71.25" x14ac:dyDescent="0.25">
      <c r="A38" s="270"/>
      <c r="B38" s="168" t="s">
        <v>331</v>
      </c>
      <c r="C38" s="191" t="s">
        <v>330</v>
      </c>
      <c r="D38" s="168" t="s">
        <v>329</v>
      </c>
      <c r="E38" s="37">
        <v>43678</v>
      </c>
      <c r="F38" s="37">
        <v>43829</v>
      </c>
      <c r="G38" s="390" t="s">
        <v>74</v>
      </c>
      <c r="H38" s="191" t="s">
        <v>109</v>
      </c>
      <c r="I38" s="42"/>
      <c r="J38" s="57"/>
      <c r="K38" s="57"/>
      <c r="L38" s="57"/>
      <c r="M38" s="57"/>
      <c r="N38" s="57"/>
      <c r="O38" s="57"/>
      <c r="P38" s="57"/>
      <c r="Q38" s="57"/>
      <c r="R38" s="57"/>
      <c r="S38" s="57"/>
      <c r="T38" s="57"/>
      <c r="U38" s="57"/>
      <c r="V38" s="57"/>
      <c r="W38" s="57"/>
    </row>
    <row r="39" spans="1:23" s="18" customFormat="1" ht="85.5" x14ac:dyDescent="0.25">
      <c r="A39" s="270"/>
      <c r="B39" s="191" t="s">
        <v>335</v>
      </c>
      <c r="C39" s="191" t="s">
        <v>336</v>
      </c>
      <c r="D39" s="191" t="s">
        <v>337</v>
      </c>
      <c r="E39" s="106">
        <v>43466</v>
      </c>
      <c r="F39" s="106">
        <v>43556</v>
      </c>
      <c r="G39" s="390" t="s">
        <v>74</v>
      </c>
      <c r="H39" s="191" t="s">
        <v>109</v>
      </c>
      <c r="I39" s="42"/>
      <c r="J39" s="55"/>
      <c r="K39" s="55"/>
      <c r="L39" s="55"/>
      <c r="M39" s="55"/>
      <c r="N39" s="55"/>
      <c r="O39" s="55"/>
      <c r="P39" s="55"/>
      <c r="Q39" s="55"/>
      <c r="R39" s="55"/>
      <c r="S39" s="55"/>
      <c r="T39" s="55"/>
      <c r="U39" s="55"/>
      <c r="V39" s="55"/>
      <c r="W39" s="55"/>
    </row>
    <row r="40" spans="1:23" s="18" customFormat="1" ht="85.5" x14ac:dyDescent="0.25">
      <c r="A40" s="270"/>
      <c r="B40" s="361" t="s">
        <v>338</v>
      </c>
      <c r="C40" s="191" t="s">
        <v>339</v>
      </c>
      <c r="D40" s="191" t="s">
        <v>340</v>
      </c>
      <c r="E40" s="106">
        <v>43466</v>
      </c>
      <c r="F40" s="106">
        <v>43495</v>
      </c>
      <c r="G40" s="390" t="s">
        <v>74</v>
      </c>
      <c r="H40" s="191" t="s">
        <v>109</v>
      </c>
      <c r="I40" s="42"/>
      <c r="J40" s="55"/>
      <c r="K40" s="55"/>
      <c r="L40" s="55"/>
      <c r="M40" s="55"/>
      <c r="N40" s="55"/>
      <c r="O40" s="55"/>
      <c r="P40" s="55"/>
      <c r="Q40" s="55"/>
      <c r="R40" s="55"/>
      <c r="S40" s="55"/>
      <c r="T40" s="55"/>
      <c r="U40" s="55"/>
      <c r="V40" s="55"/>
      <c r="W40" s="55"/>
    </row>
    <row r="41" spans="1:23" s="18" customFormat="1" ht="85.5" x14ac:dyDescent="0.25">
      <c r="A41" s="270"/>
      <c r="B41" s="362"/>
      <c r="C41" s="191" t="s">
        <v>341</v>
      </c>
      <c r="D41" s="191" t="s">
        <v>342</v>
      </c>
      <c r="E41" s="106">
        <v>43466</v>
      </c>
      <c r="F41" s="106">
        <v>43830</v>
      </c>
      <c r="G41" s="390" t="s">
        <v>74</v>
      </c>
      <c r="H41" s="191" t="s">
        <v>109</v>
      </c>
      <c r="I41" s="42"/>
      <c r="J41" s="55"/>
      <c r="K41" s="55"/>
      <c r="L41" s="55"/>
      <c r="M41" s="55"/>
      <c r="N41" s="55"/>
      <c r="O41" s="55"/>
      <c r="P41" s="55"/>
      <c r="Q41" s="55"/>
      <c r="R41" s="55"/>
      <c r="S41" s="55"/>
      <c r="T41" s="55"/>
      <c r="U41" s="55"/>
      <c r="V41" s="55"/>
      <c r="W41" s="55"/>
    </row>
    <row r="42" spans="1:23" s="18" customFormat="1" ht="85.5" x14ac:dyDescent="0.25">
      <c r="A42" s="271"/>
      <c r="B42" s="191" t="s">
        <v>343</v>
      </c>
      <c r="C42" s="191" t="s">
        <v>344</v>
      </c>
      <c r="D42" s="191" t="s">
        <v>337</v>
      </c>
      <c r="E42" s="106">
        <v>43617</v>
      </c>
      <c r="F42" s="106">
        <v>43830</v>
      </c>
      <c r="G42" s="390" t="s">
        <v>74</v>
      </c>
      <c r="H42" s="191" t="s">
        <v>109</v>
      </c>
      <c r="I42" s="42"/>
      <c r="J42" s="55"/>
      <c r="K42" s="55"/>
      <c r="L42" s="55"/>
      <c r="M42" s="55"/>
      <c r="N42" s="55"/>
      <c r="O42" s="55"/>
      <c r="P42" s="55"/>
      <c r="Q42" s="55"/>
      <c r="R42" s="55"/>
      <c r="S42" s="55"/>
      <c r="T42" s="55"/>
      <c r="U42" s="55"/>
      <c r="V42" s="55"/>
      <c r="W42" s="55"/>
    </row>
    <row r="43" spans="1:23" s="18" customFormat="1" ht="85.5" x14ac:dyDescent="0.25">
      <c r="A43" s="264" t="s">
        <v>232</v>
      </c>
      <c r="B43" s="191" t="s">
        <v>872</v>
      </c>
      <c r="C43" s="191" t="s">
        <v>873</v>
      </c>
      <c r="D43" s="159" t="s">
        <v>51</v>
      </c>
      <c r="E43" s="135">
        <v>43466</v>
      </c>
      <c r="F43" s="135">
        <v>43511</v>
      </c>
      <c r="G43" s="390" t="s">
        <v>75</v>
      </c>
      <c r="H43" s="191" t="s">
        <v>233</v>
      </c>
      <c r="I43" s="42"/>
      <c r="J43" s="55"/>
      <c r="K43" s="55"/>
      <c r="L43" s="55"/>
      <c r="M43" s="55"/>
      <c r="N43" s="55"/>
      <c r="O43" s="55"/>
      <c r="P43" s="55"/>
      <c r="Q43" s="55"/>
      <c r="R43" s="55"/>
      <c r="S43" s="55"/>
      <c r="T43" s="55"/>
      <c r="U43" s="55"/>
      <c r="V43" s="55"/>
      <c r="W43" s="55"/>
    </row>
    <row r="44" spans="1:23" s="18" customFormat="1" ht="71.25" x14ac:dyDescent="0.25">
      <c r="A44" s="264"/>
      <c r="B44" s="191" t="s">
        <v>234</v>
      </c>
      <c r="C44" s="178" t="s">
        <v>874</v>
      </c>
      <c r="D44" s="159" t="s">
        <v>51</v>
      </c>
      <c r="E44" s="135">
        <v>43516</v>
      </c>
      <c r="F44" s="135">
        <v>43799</v>
      </c>
      <c r="G44" s="390" t="s">
        <v>75</v>
      </c>
      <c r="H44" s="191" t="s">
        <v>113</v>
      </c>
      <c r="I44" s="42"/>
      <c r="J44" s="55"/>
      <c r="K44" s="55"/>
      <c r="L44" s="55"/>
      <c r="M44" s="55"/>
      <c r="N44" s="55"/>
      <c r="O44" s="55"/>
      <c r="P44" s="55"/>
      <c r="Q44" s="55"/>
      <c r="R44" s="55"/>
      <c r="S44" s="55"/>
      <c r="T44" s="55"/>
      <c r="U44" s="55"/>
      <c r="V44" s="55"/>
      <c r="W44" s="55"/>
    </row>
    <row r="45" spans="1:23" s="18" customFormat="1" ht="42.75" x14ac:dyDescent="0.25">
      <c r="A45" s="264"/>
      <c r="B45" s="191" t="s">
        <v>235</v>
      </c>
      <c r="C45" s="191" t="s">
        <v>875</v>
      </c>
      <c r="D45" s="159" t="s">
        <v>51</v>
      </c>
      <c r="E45" s="135">
        <v>43800</v>
      </c>
      <c r="F45" s="135">
        <v>43830</v>
      </c>
      <c r="G45" s="390" t="s">
        <v>75</v>
      </c>
      <c r="H45" s="191" t="s">
        <v>113</v>
      </c>
      <c r="I45" s="42"/>
      <c r="J45" s="55"/>
      <c r="K45" s="55"/>
      <c r="L45" s="55"/>
      <c r="M45" s="55"/>
      <c r="N45" s="55"/>
      <c r="O45" s="55"/>
      <c r="P45" s="55"/>
      <c r="Q45" s="55"/>
      <c r="R45" s="55"/>
      <c r="S45" s="55"/>
      <c r="T45" s="55"/>
      <c r="U45" s="55"/>
      <c r="V45" s="55"/>
      <c r="W45" s="55"/>
    </row>
    <row r="46" spans="1:23" s="18" customFormat="1" ht="71.25" x14ac:dyDescent="0.25">
      <c r="A46" s="264"/>
      <c r="B46" s="191" t="s">
        <v>114</v>
      </c>
      <c r="C46" s="191" t="s">
        <v>876</v>
      </c>
      <c r="D46" s="159" t="s">
        <v>51</v>
      </c>
      <c r="E46" s="135">
        <v>43525</v>
      </c>
      <c r="F46" s="135">
        <v>43768</v>
      </c>
      <c r="G46" s="390" t="s">
        <v>75</v>
      </c>
      <c r="H46" s="191" t="s">
        <v>233</v>
      </c>
      <c r="I46" s="42"/>
      <c r="J46" s="55"/>
      <c r="K46" s="55"/>
      <c r="L46" s="55"/>
      <c r="M46" s="55"/>
      <c r="N46" s="55"/>
      <c r="O46" s="55"/>
      <c r="P46" s="55"/>
      <c r="Q46" s="55"/>
      <c r="R46" s="55"/>
      <c r="S46" s="55"/>
      <c r="T46" s="55"/>
      <c r="U46" s="55"/>
      <c r="V46" s="55"/>
      <c r="W46" s="55"/>
    </row>
    <row r="47" spans="1:23" s="18" customFormat="1" ht="84" customHeight="1" x14ac:dyDescent="0.25">
      <c r="A47" s="264"/>
      <c r="B47" s="191" t="s">
        <v>877</v>
      </c>
      <c r="C47" s="191" t="s">
        <v>878</v>
      </c>
      <c r="D47" s="159" t="s">
        <v>51</v>
      </c>
      <c r="E47" s="135">
        <v>43525</v>
      </c>
      <c r="F47" s="135">
        <v>43768</v>
      </c>
      <c r="G47" s="390" t="s">
        <v>74</v>
      </c>
      <c r="H47" s="191" t="s">
        <v>236</v>
      </c>
      <c r="I47" s="42"/>
      <c r="J47" s="55"/>
      <c r="K47" s="55"/>
      <c r="L47" s="55"/>
      <c r="M47" s="55"/>
      <c r="N47" s="55"/>
      <c r="O47" s="55"/>
      <c r="P47" s="55"/>
      <c r="Q47" s="55"/>
      <c r="R47" s="55"/>
      <c r="S47" s="55"/>
      <c r="T47" s="55"/>
      <c r="U47" s="55"/>
      <c r="V47" s="55"/>
      <c r="W47" s="55"/>
    </row>
    <row r="48" spans="1:23" s="18" customFormat="1" ht="71.25" customHeight="1" x14ac:dyDescent="0.25">
      <c r="A48" s="264"/>
      <c r="B48" s="191" t="s">
        <v>906</v>
      </c>
      <c r="C48" s="191" t="s">
        <v>905</v>
      </c>
      <c r="D48" s="159" t="s">
        <v>51</v>
      </c>
      <c r="E48" s="135">
        <v>43525</v>
      </c>
      <c r="F48" s="135">
        <v>43829</v>
      </c>
      <c r="G48" s="390" t="s">
        <v>74</v>
      </c>
      <c r="H48" s="191" t="s">
        <v>233</v>
      </c>
      <c r="I48" s="42"/>
      <c r="J48" s="55"/>
      <c r="K48" s="55"/>
      <c r="L48" s="55"/>
      <c r="M48" s="55"/>
      <c r="N48" s="55"/>
      <c r="O48" s="55"/>
      <c r="P48" s="55"/>
      <c r="Q48" s="55"/>
      <c r="R48" s="55"/>
      <c r="S48" s="55"/>
      <c r="T48" s="55"/>
      <c r="U48" s="55"/>
      <c r="V48" s="55"/>
      <c r="W48" s="55"/>
    </row>
    <row r="49" spans="1:23" s="18" customFormat="1" ht="99.75" x14ac:dyDescent="0.25">
      <c r="A49" s="268" t="s">
        <v>98</v>
      </c>
      <c r="B49" s="191" t="s">
        <v>879</v>
      </c>
      <c r="C49" s="191" t="s">
        <v>880</v>
      </c>
      <c r="D49" s="159" t="s">
        <v>52</v>
      </c>
      <c r="E49" s="106">
        <v>43497</v>
      </c>
      <c r="F49" s="106">
        <v>43739</v>
      </c>
      <c r="G49" s="390" t="s">
        <v>74</v>
      </c>
      <c r="H49" s="191" t="s">
        <v>236</v>
      </c>
      <c r="I49" s="42">
        <v>450000000</v>
      </c>
      <c r="J49" s="55"/>
      <c r="K49" s="55"/>
      <c r="L49" s="55"/>
      <c r="M49" s="55"/>
      <c r="N49" s="55"/>
      <c r="O49" s="55"/>
      <c r="P49" s="55"/>
      <c r="Q49" s="55"/>
      <c r="R49" s="55"/>
      <c r="S49" s="55"/>
      <c r="T49" s="55"/>
      <c r="U49" s="55"/>
      <c r="V49" s="55"/>
      <c r="W49" s="55"/>
    </row>
    <row r="50" spans="1:23" s="18" customFormat="1" ht="71.25" x14ac:dyDescent="0.25">
      <c r="A50" s="265"/>
      <c r="B50" s="191" t="s">
        <v>115</v>
      </c>
      <c r="C50" s="191" t="s">
        <v>881</v>
      </c>
      <c r="D50" s="159" t="s">
        <v>52</v>
      </c>
      <c r="E50" s="106">
        <v>43525</v>
      </c>
      <c r="F50" s="106">
        <v>43770</v>
      </c>
      <c r="G50" s="390" t="s">
        <v>74</v>
      </c>
      <c r="H50" s="191" t="s">
        <v>236</v>
      </c>
      <c r="I50" s="42">
        <v>300000000</v>
      </c>
      <c r="J50" s="55"/>
      <c r="K50" s="55"/>
      <c r="L50" s="55"/>
      <c r="M50" s="55"/>
      <c r="N50" s="55"/>
      <c r="O50" s="55"/>
      <c r="P50" s="55"/>
      <c r="Q50" s="55"/>
      <c r="R50" s="55"/>
      <c r="S50" s="55"/>
      <c r="T50" s="55"/>
      <c r="U50" s="55"/>
      <c r="V50" s="55"/>
      <c r="W50" s="55"/>
    </row>
    <row r="51" spans="1:23" s="18" customFormat="1" ht="85.5" x14ac:dyDescent="0.25">
      <c r="A51" s="265"/>
      <c r="B51" s="191" t="s">
        <v>183</v>
      </c>
      <c r="C51" s="191" t="s">
        <v>882</v>
      </c>
      <c r="D51" s="159" t="s">
        <v>52</v>
      </c>
      <c r="E51" s="106">
        <v>43466</v>
      </c>
      <c r="F51" s="106">
        <v>43800</v>
      </c>
      <c r="G51" s="390" t="s">
        <v>74</v>
      </c>
      <c r="H51" s="191" t="s">
        <v>236</v>
      </c>
      <c r="I51" s="42">
        <v>3737825497</v>
      </c>
      <c r="J51" s="55"/>
      <c r="K51" s="55"/>
      <c r="L51" s="55"/>
      <c r="M51" s="55"/>
      <c r="N51" s="55"/>
      <c r="O51" s="55"/>
      <c r="P51" s="55"/>
      <c r="Q51" s="55"/>
      <c r="R51" s="55"/>
      <c r="S51" s="55"/>
      <c r="T51" s="55"/>
      <c r="U51" s="55"/>
      <c r="V51" s="55"/>
      <c r="W51" s="55"/>
    </row>
    <row r="52" spans="1:23" s="18" customFormat="1" ht="57" x14ac:dyDescent="0.25">
      <c r="A52" s="265"/>
      <c r="B52" s="191" t="s">
        <v>238</v>
      </c>
      <c r="C52" s="191" t="s">
        <v>883</v>
      </c>
      <c r="D52" s="159" t="s">
        <v>543</v>
      </c>
      <c r="E52" s="143">
        <v>43480</v>
      </c>
      <c r="F52" s="143">
        <v>43585</v>
      </c>
      <c r="G52" s="390" t="s">
        <v>74</v>
      </c>
      <c r="H52" s="191" t="s">
        <v>99</v>
      </c>
      <c r="I52" s="42">
        <v>420000000</v>
      </c>
      <c r="J52" s="55"/>
      <c r="K52" s="55"/>
      <c r="L52" s="55"/>
      <c r="M52" s="55"/>
      <c r="N52" s="55"/>
      <c r="O52" s="55"/>
      <c r="P52" s="55"/>
      <c r="Q52" s="55"/>
      <c r="R52" s="55"/>
      <c r="S52" s="55"/>
      <c r="T52" s="55"/>
      <c r="U52" s="55"/>
      <c r="V52" s="55"/>
      <c r="W52" s="55"/>
    </row>
    <row r="53" spans="1:23" s="18" customFormat="1" ht="57" x14ac:dyDescent="0.25">
      <c r="A53" s="265"/>
      <c r="B53" s="191" t="s">
        <v>239</v>
      </c>
      <c r="C53" s="191" t="s">
        <v>884</v>
      </c>
      <c r="D53" s="159" t="s">
        <v>543</v>
      </c>
      <c r="E53" s="143">
        <v>43480</v>
      </c>
      <c r="F53" s="143">
        <v>43585</v>
      </c>
      <c r="G53" s="390" t="s">
        <v>74</v>
      </c>
      <c r="H53" s="191" t="s">
        <v>99</v>
      </c>
      <c r="I53" s="42">
        <v>0</v>
      </c>
      <c r="J53" s="55"/>
      <c r="K53" s="55"/>
      <c r="L53" s="55"/>
      <c r="M53" s="55"/>
      <c r="N53" s="55"/>
      <c r="O53" s="55"/>
      <c r="P53" s="55"/>
      <c r="Q53" s="55"/>
      <c r="R53" s="55"/>
      <c r="S53" s="55"/>
      <c r="T53" s="55"/>
      <c r="U53" s="55"/>
      <c r="V53" s="55"/>
      <c r="W53" s="55"/>
    </row>
    <row r="54" spans="1:23" s="18" customFormat="1" ht="71.25" x14ac:dyDescent="0.25">
      <c r="A54" s="265"/>
      <c r="B54" s="191" t="s">
        <v>885</v>
      </c>
      <c r="C54" s="191" t="s">
        <v>886</v>
      </c>
      <c r="D54" s="159" t="s">
        <v>543</v>
      </c>
      <c r="E54" s="143">
        <v>43585</v>
      </c>
      <c r="F54" s="143">
        <v>43600</v>
      </c>
      <c r="G54" s="390" t="s">
        <v>74</v>
      </c>
      <c r="H54" s="191" t="s">
        <v>99</v>
      </c>
      <c r="I54" s="42">
        <v>0</v>
      </c>
      <c r="J54" s="55"/>
      <c r="K54" s="55"/>
      <c r="L54" s="55"/>
      <c r="M54" s="55"/>
      <c r="N54" s="55"/>
      <c r="O54" s="55"/>
      <c r="P54" s="55"/>
      <c r="Q54" s="55"/>
      <c r="R54" s="55"/>
      <c r="S54" s="55"/>
      <c r="T54" s="55"/>
      <c r="U54" s="55"/>
      <c r="V54" s="55"/>
      <c r="W54" s="55"/>
    </row>
    <row r="55" spans="1:23" s="18" customFormat="1" ht="57" x14ac:dyDescent="0.25">
      <c r="A55" s="265"/>
      <c r="B55" s="191" t="s">
        <v>240</v>
      </c>
      <c r="C55" s="191" t="s">
        <v>887</v>
      </c>
      <c r="D55" s="159" t="s">
        <v>543</v>
      </c>
      <c r="E55" s="143">
        <v>43600</v>
      </c>
      <c r="F55" s="143">
        <v>43830</v>
      </c>
      <c r="G55" s="390" t="s">
        <v>74</v>
      </c>
      <c r="H55" s="191" t="s">
        <v>99</v>
      </c>
      <c r="I55" s="42">
        <v>630000000</v>
      </c>
      <c r="J55" s="55"/>
      <c r="K55" s="55"/>
      <c r="L55" s="55"/>
      <c r="M55" s="55"/>
      <c r="N55" s="55"/>
      <c r="O55" s="55"/>
      <c r="P55" s="55"/>
      <c r="Q55" s="55"/>
      <c r="R55" s="55"/>
      <c r="S55" s="55"/>
      <c r="T55" s="55"/>
      <c r="U55" s="55"/>
      <c r="V55" s="55"/>
      <c r="W55" s="55"/>
    </row>
    <row r="56" spans="1:23" s="18" customFormat="1" ht="99.75" x14ac:dyDescent="0.25">
      <c r="A56" s="265"/>
      <c r="B56" s="137" t="s">
        <v>262</v>
      </c>
      <c r="C56" s="137" t="s">
        <v>263</v>
      </c>
      <c r="D56" s="137" t="s">
        <v>265</v>
      </c>
      <c r="E56" s="138" t="s">
        <v>264</v>
      </c>
      <c r="F56" s="138" t="s">
        <v>165</v>
      </c>
      <c r="G56" s="413" t="s">
        <v>74</v>
      </c>
      <c r="H56" s="110" t="s">
        <v>251</v>
      </c>
      <c r="I56" s="117">
        <v>30000000</v>
      </c>
      <c r="J56" s="55"/>
      <c r="K56" s="55"/>
      <c r="L56" s="55"/>
      <c r="M56" s="55"/>
      <c r="N56" s="55"/>
      <c r="O56" s="55"/>
      <c r="P56" s="55"/>
      <c r="Q56" s="55"/>
      <c r="R56" s="55"/>
      <c r="S56" s="55"/>
      <c r="T56" s="55"/>
      <c r="U56" s="55"/>
      <c r="V56" s="55"/>
      <c r="W56" s="55"/>
    </row>
    <row r="57" spans="1:23" s="18" customFormat="1" ht="57" customHeight="1" x14ac:dyDescent="0.25">
      <c r="A57" s="265"/>
      <c r="B57" s="361" t="s">
        <v>900</v>
      </c>
      <c r="C57" s="192" t="s">
        <v>404</v>
      </c>
      <c r="D57" s="139" t="s">
        <v>56</v>
      </c>
      <c r="E57" s="121">
        <v>43497</v>
      </c>
      <c r="F57" s="121">
        <v>43770</v>
      </c>
      <c r="G57" s="390" t="s">
        <v>74</v>
      </c>
      <c r="H57" s="156" t="s">
        <v>375</v>
      </c>
      <c r="I57" s="303">
        <v>728770077</v>
      </c>
      <c r="J57" s="55"/>
      <c r="K57" s="55"/>
      <c r="L57" s="55"/>
      <c r="M57" s="55"/>
      <c r="N57" s="55"/>
      <c r="O57" s="55"/>
      <c r="P57" s="55"/>
      <c r="Q57" s="55"/>
      <c r="R57" s="55"/>
      <c r="S57" s="55"/>
      <c r="T57" s="55"/>
      <c r="U57" s="55"/>
      <c r="V57" s="55"/>
      <c r="W57" s="55"/>
    </row>
    <row r="58" spans="1:23" s="18" customFormat="1" ht="57" x14ac:dyDescent="0.25">
      <c r="A58" s="265"/>
      <c r="B58" s="362"/>
      <c r="C58" s="140" t="s">
        <v>405</v>
      </c>
      <c r="D58" s="139" t="s">
        <v>56</v>
      </c>
      <c r="E58" s="121">
        <v>43497</v>
      </c>
      <c r="F58" s="121">
        <v>43770</v>
      </c>
      <c r="G58" s="390" t="s">
        <v>74</v>
      </c>
      <c r="H58" s="156" t="s">
        <v>375</v>
      </c>
      <c r="I58" s="303"/>
      <c r="J58" s="55"/>
      <c r="K58" s="55"/>
      <c r="L58" s="55"/>
      <c r="M58" s="55"/>
      <c r="N58" s="55"/>
      <c r="O58" s="55"/>
      <c r="P58" s="55"/>
      <c r="Q58" s="55"/>
      <c r="R58" s="55"/>
      <c r="S58" s="55"/>
      <c r="T58" s="55"/>
      <c r="U58" s="55"/>
      <c r="V58" s="55"/>
      <c r="W58" s="55"/>
    </row>
    <row r="59" spans="1:23" s="18" customFormat="1" ht="171" x14ac:dyDescent="0.25">
      <c r="A59" s="95" t="s">
        <v>221</v>
      </c>
      <c r="B59" s="95" t="s">
        <v>222</v>
      </c>
      <c r="C59" s="95" t="s">
        <v>223</v>
      </c>
      <c r="D59" s="116" t="s">
        <v>224</v>
      </c>
      <c r="E59" s="136">
        <v>43466</v>
      </c>
      <c r="F59" s="136">
        <v>44896</v>
      </c>
      <c r="G59" s="396" t="s">
        <v>74</v>
      </c>
      <c r="H59" s="159" t="s">
        <v>225</v>
      </c>
      <c r="I59" s="42">
        <v>105600000</v>
      </c>
      <c r="J59" s="55"/>
      <c r="K59" s="55"/>
      <c r="L59" s="55"/>
      <c r="M59" s="55"/>
      <c r="N59" s="55"/>
      <c r="O59" s="55"/>
      <c r="P59" s="55"/>
      <c r="Q59" s="55"/>
      <c r="R59" s="55"/>
      <c r="S59" s="55"/>
      <c r="T59" s="55"/>
      <c r="U59" s="55"/>
      <c r="V59" s="55"/>
      <c r="W59" s="55"/>
    </row>
    <row r="60" spans="1:23" s="18" customFormat="1" ht="71.25" x14ac:dyDescent="0.25">
      <c r="A60" s="349" t="s">
        <v>103</v>
      </c>
      <c r="B60" s="103" t="s">
        <v>888</v>
      </c>
      <c r="C60" s="103" t="s">
        <v>903</v>
      </c>
      <c r="D60" s="197" t="s">
        <v>101</v>
      </c>
      <c r="E60" s="141">
        <v>43466</v>
      </c>
      <c r="F60" s="141">
        <v>43830</v>
      </c>
      <c r="G60" s="390"/>
      <c r="H60" s="159" t="s">
        <v>225</v>
      </c>
      <c r="I60" s="42"/>
      <c r="J60" s="55"/>
      <c r="K60" s="55"/>
      <c r="L60" s="55"/>
      <c r="M60" s="55"/>
      <c r="N60" s="55"/>
      <c r="O60" s="55"/>
      <c r="P60" s="55"/>
      <c r="Q60" s="55"/>
      <c r="R60" s="55"/>
      <c r="S60" s="55"/>
      <c r="T60" s="55"/>
      <c r="U60" s="55"/>
      <c r="V60" s="55"/>
      <c r="W60" s="55"/>
    </row>
    <row r="61" spans="1:23" s="18" customFormat="1" ht="76.5" customHeight="1" x14ac:dyDescent="0.25">
      <c r="A61" s="363"/>
      <c r="B61" s="103" t="s">
        <v>889</v>
      </c>
      <c r="C61" s="103" t="s">
        <v>904</v>
      </c>
      <c r="D61" s="197" t="s">
        <v>101</v>
      </c>
      <c r="E61" s="141">
        <v>43466</v>
      </c>
      <c r="F61" s="141">
        <v>43830</v>
      </c>
      <c r="G61" s="390"/>
      <c r="H61" s="159" t="s">
        <v>225</v>
      </c>
      <c r="I61" s="42"/>
      <c r="J61" s="55"/>
      <c r="K61" s="55"/>
      <c r="L61" s="55"/>
      <c r="M61" s="55"/>
      <c r="N61" s="55"/>
      <c r="O61" s="55"/>
      <c r="P61" s="55"/>
      <c r="Q61" s="55"/>
      <c r="R61" s="55"/>
      <c r="S61" s="55"/>
      <c r="T61" s="55"/>
      <c r="U61" s="55"/>
      <c r="V61" s="55"/>
      <c r="W61" s="55"/>
    </row>
    <row r="62" spans="1:23" s="18" customFormat="1" ht="98.25" customHeight="1" x14ac:dyDescent="0.25">
      <c r="A62" s="350"/>
      <c r="B62" s="103" t="s">
        <v>104</v>
      </c>
      <c r="C62" s="103" t="s">
        <v>890</v>
      </c>
      <c r="D62" s="197" t="s">
        <v>101</v>
      </c>
      <c r="E62" s="141">
        <v>43466</v>
      </c>
      <c r="F62" s="141">
        <v>43830</v>
      </c>
      <c r="G62" s="390" t="s">
        <v>75</v>
      </c>
      <c r="H62" s="191"/>
      <c r="I62" s="42"/>
      <c r="J62" s="55"/>
      <c r="K62" s="55"/>
      <c r="L62" s="55"/>
      <c r="M62" s="55"/>
      <c r="N62" s="55"/>
      <c r="O62" s="55"/>
      <c r="P62" s="55"/>
      <c r="Q62" s="55"/>
      <c r="R62" s="55"/>
      <c r="S62" s="55"/>
      <c r="T62" s="55"/>
      <c r="U62" s="55"/>
      <c r="V62" s="55"/>
      <c r="W62" s="55"/>
    </row>
    <row r="63" spans="1:23" s="18" customFormat="1" ht="99.75" x14ac:dyDescent="0.25">
      <c r="A63" s="249" t="s">
        <v>190</v>
      </c>
      <c r="B63" s="249" t="s">
        <v>191</v>
      </c>
      <c r="C63" s="191" t="s">
        <v>192</v>
      </c>
      <c r="D63" s="153" t="s">
        <v>78</v>
      </c>
      <c r="E63" s="107">
        <v>43466</v>
      </c>
      <c r="F63" s="107">
        <v>43830</v>
      </c>
      <c r="G63" s="390" t="s">
        <v>74</v>
      </c>
      <c r="H63" s="191" t="s">
        <v>193</v>
      </c>
      <c r="I63" s="216">
        <v>363404256</v>
      </c>
      <c r="J63" s="55"/>
      <c r="K63" s="55"/>
      <c r="L63" s="55"/>
      <c r="M63" s="55"/>
      <c r="N63" s="55"/>
      <c r="O63" s="55"/>
      <c r="P63" s="55"/>
      <c r="Q63" s="55"/>
      <c r="R63" s="55"/>
      <c r="S63" s="55"/>
      <c r="T63" s="55"/>
      <c r="U63" s="55"/>
      <c r="V63" s="55"/>
      <c r="W63" s="55"/>
    </row>
    <row r="64" spans="1:23" s="11" customFormat="1" x14ac:dyDescent="0.25">
      <c r="A64" s="8"/>
      <c r="B64" s="60"/>
      <c r="C64" s="8"/>
      <c r="D64" s="9"/>
      <c r="E64" s="9"/>
      <c r="F64" s="10"/>
      <c r="G64" s="397"/>
      <c r="H64" s="10"/>
      <c r="I64" s="10"/>
      <c r="J64" s="49"/>
      <c r="K64" s="49"/>
      <c r="L64" s="49"/>
      <c r="M64" s="49"/>
      <c r="N64" s="49"/>
      <c r="O64" s="49"/>
      <c r="P64" s="49"/>
      <c r="Q64" s="49"/>
      <c r="R64" s="49"/>
      <c r="S64" s="49"/>
      <c r="T64" s="49"/>
      <c r="U64" s="49"/>
      <c r="V64" s="49"/>
      <c r="W64" s="49"/>
    </row>
    <row r="65" spans="1:23" s="11" customFormat="1" x14ac:dyDescent="0.25">
      <c r="A65" s="8"/>
      <c r="B65" s="60"/>
      <c r="C65" s="8"/>
      <c r="D65" s="9"/>
      <c r="E65" s="9"/>
      <c r="F65" s="12"/>
      <c r="G65" s="398"/>
      <c r="H65" s="12"/>
      <c r="I65" s="12"/>
      <c r="J65" s="49"/>
      <c r="K65" s="49"/>
      <c r="L65" s="49"/>
      <c r="M65" s="49"/>
      <c r="N65" s="49"/>
      <c r="O65" s="49"/>
      <c r="P65" s="49"/>
      <c r="Q65" s="49"/>
      <c r="R65" s="49"/>
      <c r="S65" s="49"/>
      <c r="T65" s="49"/>
      <c r="U65" s="49"/>
      <c r="V65" s="49"/>
      <c r="W65" s="49"/>
    </row>
    <row r="67" spans="1:23" x14ac:dyDescent="0.25">
      <c r="F67" s="12"/>
      <c r="G67" s="398"/>
      <c r="H67" s="12"/>
      <c r="I67" s="12"/>
    </row>
  </sheetData>
  <autoFilter ref="A7:I63">
    <filterColumn colId="4" showButton="0"/>
  </autoFilter>
  <dataConsolidate link="1"/>
  <mergeCells count="36">
    <mergeCell ref="A49:A58"/>
    <mergeCell ref="B57:B58"/>
    <mergeCell ref="I57:I58"/>
    <mergeCell ref="A60:A62"/>
    <mergeCell ref="A43:A48"/>
    <mergeCell ref="H9:H10"/>
    <mergeCell ref="I9:I10"/>
    <mergeCell ref="A16:A21"/>
    <mergeCell ref="D20:D21"/>
    <mergeCell ref="E20:E21"/>
    <mergeCell ref="F20:F21"/>
    <mergeCell ref="I20:I21"/>
    <mergeCell ref="A22:A24"/>
    <mergeCell ref="A25:A27"/>
    <mergeCell ref="H25:H27"/>
    <mergeCell ref="A28:A42"/>
    <mergeCell ref="B40:B41"/>
    <mergeCell ref="G7:G8"/>
    <mergeCell ref="H7:H8"/>
    <mergeCell ref="I7:I8"/>
    <mergeCell ref="A9:A15"/>
    <mergeCell ref="C9:C10"/>
    <mergeCell ref="D9:D10"/>
    <mergeCell ref="E9:E10"/>
    <mergeCell ref="F9:F10"/>
    <mergeCell ref="G9:G10"/>
    <mergeCell ref="A7:A8"/>
    <mergeCell ref="B7:B8"/>
    <mergeCell ref="C7:C8"/>
    <mergeCell ref="D7:D8"/>
    <mergeCell ref="E7:F7"/>
    <mergeCell ref="A1:B3"/>
    <mergeCell ref="C1:H3"/>
    <mergeCell ref="I2:I3"/>
    <mergeCell ref="A4:G4"/>
    <mergeCell ref="A5:I5"/>
  </mergeCells>
  <dataValidations count="1">
    <dataValidation type="list" allowBlank="1" showInputMessage="1" showErrorMessage="1" sqref="G9 G11:G63">
      <formula1>TIPO_G</formula1>
    </dataValidation>
  </dataValidations>
  <printOptions horizontalCentered="1" verticalCentered="1"/>
  <pageMargins left="0" right="0" top="0.35433070866141736" bottom="0.35433070866141736" header="0.31496062992125984" footer="0.31496062992125984"/>
  <pageSetup scale="10" fitToHeight="7"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H7EN5MXTHQNV-662-1709</_dlc_DocId>
    <_dlc_DocIdUrl xmlns="ae9388c0-b1e2-40ea-b6a8-c51c7913cbd2">
      <Url>https://www.mincultura.gov.co/prensa/noticias/_layouts/15/DocIdRedir.aspx?ID=H7EN5MXTHQNV-662-1709</Url>
      <Description>H7EN5MXTHQNV-662-1709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C5F9E-6BAF-4535-915E-CDD859F0C287}"/>
</file>

<file path=customXml/itemProps2.xml><?xml version="1.0" encoding="utf-8"?>
<ds:datastoreItem xmlns:ds="http://schemas.openxmlformats.org/officeDocument/2006/customXml" ds:itemID="{4D28BA6D-4A93-4D8D-A5FB-3375DB90EF97}"/>
</file>

<file path=customXml/itemProps3.xml><?xml version="1.0" encoding="utf-8"?>
<ds:datastoreItem xmlns:ds="http://schemas.openxmlformats.org/officeDocument/2006/customXml" ds:itemID="{1EB104A2-AAA7-4952-B02B-352295A43D41}"/>
</file>

<file path=customXml/itemProps4.xml><?xml version="1.0" encoding="utf-8"?>
<ds:datastoreItem xmlns:ds="http://schemas.openxmlformats.org/officeDocument/2006/customXml" ds:itemID="{18C62125-C41C-4A0F-B4DD-E0395A8624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Plan Estrategico Institucio (0)</vt:lpstr>
      <vt:lpstr>Plan de Acción (1)</vt:lpstr>
      <vt:lpstr>Plan de Acción (2)</vt:lpstr>
      <vt:lpstr>Plan de Acción (3)</vt:lpstr>
      <vt:lpstr>Plan de Acción (4)</vt:lpstr>
      <vt:lpstr>Plan de Acción (5)</vt:lpstr>
      <vt:lpstr>Plan de Acción (6)</vt:lpstr>
      <vt:lpstr>Plan de Acción (7)</vt:lpstr>
      <vt:lpstr>Plan de Acción (8)</vt:lpstr>
      <vt:lpstr>Hoja2</vt:lpstr>
      <vt:lpstr>'Plan Estrategico Institucio (0)'!Área_de_impresión</vt:lpstr>
      <vt:lpstr>'Plan Estrategico Institucio (0)'!TIPO_INDICADOR</vt:lpstr>
      <vt:lpstr>'Plan Estrategico Institucio (0)'!Títulos_a_imprimir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Javier Mauricio Gómez Mantilla</dc:creator>
  <cp:lastModifiedBy>Daira Muñoz Tandioy</cp:lastModifiedBy>
  <cp:lastPrinted>2018-12-21T15:59:38Z</cp:lastPrinted>
  <dcterms:created xsi:type="dcterms:W3CDTF">2016-01-27T20:30:19Z</dcterms:created>
  <dcterms:modified xsi:type="dcterms:W3CDTF">2018-12-21T23:09:30Z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33764478-8f64-400b-a555-1aa01ca548b4</vt:lpwstr>
  </property>
</Properties>
</file>