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24226"/>
  <mc:AlternateContent xmlns:mc="http://schemas.openxmlformats.org/markup-compatibility/2006">
    <mc:Choice Requires="x15">
      <x15ac:absPath xmlns:x15ac="http://schemas.microsoft.com/office/spreadsheetml/2010/11/ac" url="C:\Users\Mzamora\Documents\"/>
    </mc:Choice>
  </mc:AlternateContent>
  <xr:revisionPtr revIDLastSave="0" documentId="13_ncr:1_{EBBAC635-6FE4-4BB3-B26F-64CE0A1B0C5C}" xr6:coauthVersionLast="45" xr6:coauthVersionMax="45" xr10:uidLastSave="{00000000-0000-0000-0000-000000000000}"/>
  <bookViews>
    <workbookView xWindow="-120" yWindow="-120" windowWidth="29040" windowHeight="15840" tabRatio="932" xr2:uid="{00000000-000D-0000-FFFF-FFFF00000000}"/>
  </bookViews>
  <sheets>
    <sheet name="Objetivo (1)" sheetId="1" r:id="rId1"/>
    <sheet name="Objetivo (2)" sheetId="2" r:id="rId2"/>
    <sheet name="Objetivo (3)" sheetId="3" r:id="rId3"/>
    <sheet name="Objetivo (4)" sheetId="10" r:id="rId4"/>
    <sheet name="Objetivo (5)" sheetId="11" r:id="rId5"/>
    <sheet name="Objetivo (6)" sheetId="13" r:id="rId6"/>
    <sheet name="Objetivo (7)" sheetId="14" r:id="rId7"/>
    <sheet name="Carga SIG 1er.T" sheetId="18" state="hidden" r:id="rId8"/>
    <sheet name="Carga SIG 2do.T" sheetId="17" state="hidden" r:id="rId9"/>
    <sheet name="Carga SIG 4to.T" sheetId="21" state="hidden" r:id="rId10"/>
  </sheets>
  <externalReferences>
    <externalReference r:id="rId11"/>
  </externalReferences>
  <definedNames>
    <definedName name="_xlnm._FilterDatabase" localSheetId="7" hidden="1">'Carga SIG 1er.T'!$E$1:$E$80</definedName>
    <definedName name="_xlnm._FilterDatabase" localSheetId="8" hidden="1">'Carga SIG 2do.T'!$A$1:$S$74</definedName>
    <definedName name="_xlnm._FilterDatabase" localSheetId="9" hidden="1">'Carga SIG 4to.T'!$A$1:$T$74</definedName>
    <definedName name="_xlnm._FilterDatabase" localSheetId="0" hidden="1">'Objetivo (1)'!$A$7:$V$21</definedName>
    <definedName name="_xlnm._FilterDatabase" localSheetId="1" hidden="1">'Objetivo (2)'!$A$8:$WZU$38</definedName>
    <definedName name="_xlnm._FilterDatabase" localSheetId="2" hidden="1">'Objetivo (3)'!$A$8:$WZT$38</definedName>
    <definedName name="_xlnm._FilterDatabase" localSheetId="3" hidden="1">'Objetivo (4)'!$A$8:$WZT$13</definedName>
    <definedName name="_xlnm._FilterDatabase" localSheetId="4" hidden="1">'Objetivo (5)'!$A$8:$WZL$15</definedName>
    <definedName name="_xlnm._FilterDatabase" localSheetId="5" hidden="1">'Objetivo (6)'!$A$8:$WZT$30</definedName>
    <definedName name="_xlnm._FilterDatabase" localSheetId="6" hidden="1">'Objetivo (7)'!$A$8:$WZT$17</definedName>
    <definedName name="_xlnm.Print_Area" localSheetId="7">'Carga SIG 1er.T'!$A$1:$E$80</definedName>
    <definedName name="_xlnm.Print_Area" localSheetId="8">'Carga SIG 2do.T'!$A$1:$E$80</definedName>
    <definedName name="_xlnm.Print_Area" localSheetId="9">'Carga SIG 4to.T'!$A$1:$E$80</definedName>
    <definedName name="MIPG_1" localSheetId="7">#REF!</definedName>
    <definedName name="MIPG_1" localSheetId="8">#REF!</definedName>
    <definedName name="MIPG_1" localSheetId="9">#REF!</definedName>
    <definedName name="MIPG_1">[1]Hoja1!$E$2:$E$18</definedName>
    <definedName name="OBES_0" localSheetId="7">#REF!</definedName>
    <definedName name="OBES_0" localSheetId="8">#REF!</definedName>
    <definedName name="OBES_0" localSheetId="9">#REF!</definedName>
    <definedName name="OBES_0">[1]Hoja1!$B$2:$B$9</definedName>
    <definedName name="OBES_1" localSheetId="7">#REF!</definedName>
    <definedName name="OBES_1" localSheetId="8">#REF!</definedName>
    <definedName name="OBES_1" localSheetId="9">#REF!</definedName>
    <definedName name="OBES_1">#REF!</definedName>
    <definedName name="OBES_2" localSheetId="7">#REF!</definedName>
    <definedName name="OBES_2" localSheetId="8">#REF!</definedName>
    <definedName name="OBES_2" localSheetId="9">#REF!</definedName>
    <definedName name="OBES_2">#REF!</definedName>
    <definedName name="OBES_3" localSheetId="7">#REF!</definedName>
    <definedName name="OBES_3" localSheetId="8">#REF!</definedName>
    <definedName name="OBES_3" localSheetId="9">#REF!</definedName>
    <definedName name="OBES_3">#REF!</definedName>
    <definedName name="OBES_4" localSheetId="7">#REF!</definedName>
    <definedName name="OBES_4" localSheetId="8">#REF!</definedName>
    <definedName name="OBES_4" localSheetId="9">#REF!</definedName>
    <definedName name="OBES_4">#REF!</definedName>
    <definedName name="OBES_5" localSheetId="7">#REF!</definedName>
    <definedName name="OBES_5" localSheetId="8">#REF!</definedName>
    <definedName name="OBES_5" localSheetId="9">#REF!</definedName>
    <definedName name="OBES_5">#REF!</definedName>
    <definedName name="OBES_6" localSheetId="7">#REF!</definedName>
    <definedName name="OBES_6" localSheetId="8">#REF!</definedName>
    <definedName name="OBES_6" localSheetId="9">#REF!</definedName>
    <definedName name="OBES_6">#REF!</definedName>
    <definedName name="OBES_7" localSheetId="7">#REF!</definedName>
    <definedName name="OBES_7" localSheetId="8">#REF!</definedName>
    <definedName name="OBES_7" localSheetId="9">#REF!</definedName>
    <definedName name="OBES_7">#REF!</definedName>
    <definedName name="OBES_8" localSheetId="7">#REF!</definedName>
    <definedName name="OBES_8" localSheetId="8">#REF!</definedName>
    <definedName name="OBES_8" localSheetId="9">#REF!</definedName>
    <definedName name="OBES_8">#REF!</definedName>
    <definedName name="TIPO_G" localSheetId="7">#REF!</definedName>
    <definedName name="TIPO_G" localSheetId="8">#REF!</definedName>
    <definedName name="TIPO_G" localSheetId="9">#REF!</definedName>
    <definedName name="TIPO_G">[1]Hoja1!$E$21:$E$24</definedName>
    <definedName name="_xlnm.Print_Titles" localSheetId="7">'Carga SIG 1er.T'!$1:$1</definedName>
    <definedName name="_xlnm.Print_Titles" localSheetId="8">'Carga SIG 2do.T'!$1:$1</definedName>
    <definedName name="_xlnm.Print_Titles" localSheetId="9">'Carga SIG 4to.T'!$1:$1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11" i="13" l="1"/>
  <c r="T29" i="2" l="1"/>
  <c r="N29" i="2"/>
  <c r="N12" i="11" l="1"/>
  <c r="U17" i="2"/>
  <c r="T10" i="2"/>
  <c r="U16" i="1"/>
  <c r="T14" i="1"/>
  <c r="T17" i="14"/>
  <c r="T16" i="14"/>
  <c r="N17" i="14"/>
  <c r="N16" i="14"/>
  <c r="N15" i="14"/>
  <c r="N14" i="14"/>
  <c r="N13" i="14"/>
  <c r="T12" i="14"/>
  <c r="T11" i="14"/>
  <c r="N12" i="14"/>
  <c r="N11" i="14"/>
  <c r="N10" i="14"/>
  <c r="N9" i="14"/>
  <c r="T30" i="13"/>
  <c r="T29" i="13"/>
  <c r="T28" i="13"/>
  <c r="T27" i="13"/>
  <c r="T24" i="13"/>
  <c r="N24" i="13"/>
  <c r="T22" i="13"/>
  <c r="T20" i="13"/>
  <c r="T19" i="13"/>
  <c r="T18" i="13"/>
  <c r="T17" i="13"/>
  <c r="T16" i="13"/>
  <c r="T15" i="13"/>
  <c r="N13" i="13"/>
  <c r="N14" i="13"/>
  <c r="N15" i="13"/>
  <c r="N16" i="13"/>
  <c r="N17" i="13"/>
  <c r="N18" i="13"/>
  <c r="N19" i="13"/>
  <c r="N20" i="13"/>
  <c r="N21" i="13"/>
  <c r="N22" i="13"/>
  <c r="N23" i="13"/>
  <c r="N25" i="13"/>
  <c r="N26" i="13"/>
  <c r="N27" i="13"/>
  <c r="N28" i="13"/>
  <c r="N29" i="13"/>
  <c r="N30" i="13"/>
  <c r="N10" i="13"/>
  <c r="N11" i="13"/>
  <c r="N12" i="13"/>
  <c r="N9" i="13"/>
  <c r="T15" i="11"/>
  <c r="T13" i="11"/>
  <c r="N15" i="11"/>
  <c r="T9" i="11"/>
  <c r="N11" i="11"/>
  <c r="N13" i="11"/>
  <c r="N14" i="11"/>
  <c r="T14" i="11" s="1"/>
  <c r="N10" i="11"/>
  <c r="N9" i="11"/>
  <c r="T13" i="10"/>
  <c r="T12" i="10"/>
  <c r="N12" i="10"/>
  <c r="T9" i="10"/>
  <c r="N10" i="10"/>
  <c r="N11" i="10"/>
  <c r="N13" i="10"/>
  <c r="N9" i="10"/>
  <c r="T9" i="3"/>
  <c r="T36" i="3"/>
  <c r="T37" i="3"/>
  <c r="T38" i="3"/>
  <c r="N38" i="3"/>
  <c r="N37" i="3"/>
  <c r="N36" i="3"/>
  <c r="E35" i="3"/>
  <c r="E36" i="3"/>
  <c r="E37" i="3"/>
  <c r="E38" i="3"/>
  <c r="E34" i="3"/>
  <c r="T34" i="3"/>
  <c r="T31" i="3"/>
  <c r="T30" i="3"/>
  <c r="N33" i="3"/>
  <c r="N31" i="3"/>
  <c r="N32" i="3"/>
  <c r="N28" i="3"/>
  <c r="T28" i="3" s="1"/>
  <c r="T21" i="3"/>
  <c r="N18" i="3"/>
  <c r="N24" i="3"/>
  <c r="N25" i="3"/>
  <c r="N26" i="3"/>
  <c r="T26" i="3" s="1"/>
  <c r="N27" i="3"/>
  <c r="T27" i="3" s="1"/>
  <c r="N29" i="3"/>
  <c r="N30" i="3"/>
  <c r="N34" i="3"/>
  <c r="N35" i="3"/>
  <c r="N20" i="3"/>
  <c r="N21" i="3"/>
  <c r="N22" i="3"/>
  <c r="N23" i="3"/>
  <c r="N19" i="3"/>
  <c r="T20" i="3"/>
  <c r="T14" i="3"/>
  <c r="T13" i="3"/>
  <c r="T12" i="3"/>
  <c r="T11" i="3"/>
  <c r="N13" i="3"/>
  <c r="N11" i="3"/>
  <c r="N12" i="3"/>
  <c r="N14" i="3"/>
  <c r="N15" i="3"/>
  <c r="N16" i="3"/>
  <c r="N10" i="3"/>
  <c r="N9" i="3"/>
  <c r="T37" i="2"/>
  <c r="T35" i="2"/>
  <c r="T34" i="2"/>
  <c r="T32" i="2"/>
  <c r="T31" i="2"/>
  <c r="T26" i="2"/>
  <c r="T12" i="2"/>
  <c r="N10" i="2"/>
  <c r="N11" i="2"/>
  <c r="N12" i="2"/>
  <c r="N13" i="2"/>
  <c r="N14" i="2"/>
  <c r="N15" i="2"/>
  <c r="N16" i="2"/>
  <c r="N17" i="2"/>
  <c r="N18" i="2"/>
  <c r="N19" i="2"/>
  <c r="N20" i="2"/>
  <c r="N21" i="2"/>
  <c r="N22" i="2"/>
  <c r="N23" i="2"/>
  <c r="N24" i="2"/>
  <c r="N25" i="2"/>
  <c r="N26" i="2"/>
  <c r="N27" i="2"/>
  <c r="N28" i="2"/>
  <c r="N30" i="2"/>
  <c r="N31" i="2"/>
  <c r="N32" i="2"/>
  <c r="N33" i="2"/>
  <c r="N34" i="2"/>
  <c r="N35" i="2"/>
  <c r="N36" i="2"/>
  <c r="N37" i="2"/>
  <c r="N38" i="2"/>
  <c r="N9" i="2"/>
  <c r="F20" i="2"/>
  <c r="N15" i="1"/>
  <c r="N16" i="1"/>
  <c r="N17" i="1"/>
  <c r="N20" i="1"/>
  <c r="N21" i="1"/>
  <c r="N19" i="1"/>
  <c r="N18" i="1"/>
  <c r="N10" i="1" l="1"/>
  <c r="N11" i="1"/>
  <c r="N12" i="1"/>
  <c r="N13" i="1"/>
  <c r="N9" i="1"/>
  <c r="T14" i="13" l="1"/>
  <c r="T13" i="13"/>
  <c r="T17" i="3"/>
  <c r="N14" i="1" l="1"/>
  <c r="E10" i="14"/>
  <c r="E11" i="14"/>
  <c r="E12" i="14"/>
  <c r="E13" i="14"/>
  <c r="E14" i="14"/>
  <c r="E15" i="14"/>
  <c r="E16" i="14"/>
  <c r="E17" i="14"/>
  <c r="E9" i="14"/>
  <c r="E27" i="13"/>
  <c r="E28" i="13"/>
  <c r="E29" i="13"/>
  <c r="E30" i="13"/>
  <c r="E22" i="13"/>
  <c r="E23" i="13"/>
  <c r="E24" i="13"/>
  <c r="E25" i="13"/>
  <c r="E26" i="13"/>
  <c r="E21" i="13"/>
  <c r="E20" i="13"/>
  <c r="E15" i="13"/>
  <c r="E16" i="13"/>
  <c r="E17" i="13"/>
  <c r="E10" i="13"/>
  <c r="E11" i="13"/>
  <c r="E12" i="13"/>
  <c r="E13" i="13"/>
  <c r="E14" i="13"/>
  <c r="E9" i="13"/>
  <c r="E14" i="11"/>
  <c r="E15" i="11"/>
  <c r="E13" i="11"/>
  <c r="E12" i="11"/>
  <c r="E11" i="11"/>
  <c r="E10" i="11"/>
  <c r="E9" i="11"/>
  <c r="E10" i="10"/>
  <c r="E11" i="10"/>
  <c r="E12" i="10"/>
  <c r="E13" i="10"/>
  <c r="E9" i="10"/>
  <c r="E30" i="3"/>
  <c r="E31" i="3"/>
  <c r="E32" i="3"/>
  <c r="E33" i="3"/>
  <c r="E27" i="3"/>
  <c r="E28" i="3"/>
  <c r="E24" i="3"/>
  <c r="E25" i="3"/>
  <c r="E26" i="3"/>
  <c r="E23" i="3"/>
  <c r="E22" i="3"/>
  <c r="E18" i="3"/>
  <c r="E19" i="3"/>
  <c r="E20" i="3"/>
  <c r="E21" i="3"/>
  <c r="E17" i="3"/>
  <c r="E16" i="3"/>
  <c r="E14" i="3"/>
  <c r="E15" i="3"/>
  <c r="E13" i="3"/>
  <c r="E12" i="3"/>
  <c r="E11" i="3"/>
  <c r="E10" i="3"/>
  <c r="E9" i="3"/>
  <c r="E33" i="2"/>
  <c r="E32" i="2"/>
  <c r="E16" i="2"/>
  <c r="E17" i="2"/>
  <c r="E14" i="2"/>
  <c r="E15" i="2"/>
  <c r="E13" i="2"/>
  <c r="E10" i="2"/>
  <c r="E11" i="2"/>
  <c r="E12" i="2"/>
  <c r="E18" i="2"/>
  <c r="E19" i="2"/>
  <c r="E20" i="2"/>
  <c r="E21" i="2"/>
  <c r="E22" i="2"/>
  <c r="E23" i="2"/>
  <c r="E24" i="2"/>
  <c r="E25" i="2"/>
  <c r="E26" i="2"/>
  <c r="E27" i="2"/>
  <c r="E28" i="2"/>
  <c r="E29" i="2"/>
  <c r="E30" i="2"/>
  <c r="E31" i="2"/>
  <c r="E34" i="2"/>
  <c r="E35" i="2"/>
  <c r="E36" i="2"/>
  <c r="E37" i="2"/>
  <c r="E38" i="2"/>
  <c r="E9" i="2"/>
  <c r="E10" i="1" l="1"/>
  <c r="E11" i="1"/>
  <c r="E12" i="1"/>
  <c r="E13" i="1"/>
  <c r="E14" i="1"/>
  <c r="E15" i="1"/>
  <c r="E16" i="1"/>
  <c r="E17" i="1"/>
  <c r="E20" i="1"/>
  <c r="E21" i="1"/>
  <c r="E9" i="1"/>
  <c r="S30" i="3"/>
  <c r="U27" i="3"/>
  <c r="U26" i="3"/>
  <c r="S35" i="2" l="1"/>
  <c r="U20" i="1"/>
  <c r="U18" i="1"/>
  <c r="U9" i="1" l="1"/>
  <c r="S18" i="13" l="1"/>
  <c r="U18" i="13" s="1"/>
  <c r="S15" i="13"/>
  <c r="U21" i="3"/>
  <c r="U20" i="3"/>
  <c r="U16" i="3"/>
  <c r="U15" i="3"/>
  <c r="U14" i="1"/>
  <c r="U33" i="2"/>
  <c r="U31" i="2"/>
  <c r="U30" i="2"/>
  <c r="U28" i="2"/>
  <c r="U19" i="2" l="1"/>
  <c r="S16" i="13" l="1"/>
  <c r="S18" i="3"/>
  <c r="U18" i="3" s="1"/>
  <c r="U28" i="13" l="1"/>
  <c r="U16" i="14" l="1"/>
  <c r="U12" i="14"/>
  <c r="U21" i="13"/>
  <c r="U20" i="13"/>
  <c r="S19" i="13"/>
  <c r="U17" i="13"/>
  <c r="U16" i="13"/>
  <c r="U15" i="13"/>
  <c r="U11" i="10"/>
  <c r="U19" i="13" l="1"/>
  <c r="U12" i="11"/>
  <c r="U23" i="3"/>
  <c r="U22" i="3"/>
  <c r="U27" i="2"/>
  <c r="U32" i="2"/>
  <c r="U29" i="2"/>
  <c r="U13" i="1"/>
  <c r="U12" i="1"/>
  <c r="U11" i="1"/>
  <c r="U27" i="13" l="1"/>
  <c r="U30" i="3" l="1"/>
  <c r="U26" i="2" l="1"/>
  <c r="U9" i="10" l="1"/>
  <c r="U10" i="10"/>
  <c r="U17" i="3" l="1"/>
  <c r="U19" i="3"/>
  <c r="U24" i="3"/>
  <c r="U25" i="3"/>
  <c r="U28" i="3"/>
  <c r="U29" i="3"/>
  <c r="U32" i="3"/>
  <c r="U33" i="3"/>
  <c r="U35" i="3"/>
  <c r="U38" i="3"/>
  <c r="U18" i="2" l="1"/>
  <c r="U16" i="2"/>
  <c r="U15" i="2"/>
  <c r="U14" i="2"/>
  <c r="U10" i="3" l="1"/>
  <c r="U20" i="2"/>
  <c r="U17" i="14" l="1"/>
  <c r="U15" i="14"/>
  <c r="U14" i="14"/>
  <c r="U13" i="14"/>
  <c r="U11" i="14"/>
  <c r="U10" i="14"/>
  <c r="U9" i="14"/>
  <c r="U30" i="13"/>
  <c r="U29" i="13"/>
  <c r="U26" i="13"/>
  <c r="U25" i="13"/>
  <c r="U24" i="13"/>
  <c r="U23" i="13"/>
  <c r="U22" i="13"/>
  <c r="U14" i="13"/>
  <c r="U13" i="13"/>
  <c r="U12" i="13"/>
  <c r="U11" i="13"/>
  <c r="U10" i="13"/>
  <c r="U9" i="13"/>
  <c r="U13" i="11"/>
  <c r="U11" i="11"/>
  <c r="U10" i="11"/>
  <c r="U9" i="11"/>
  <c r="U15" i="11"/>
  <c r="U12" i="10"/>
  <c r="U13" i="10"/>
  <c r="U31" i="3"/>
  <c r="U34" i="3"/>
  <c r="U36" i="3"/>
  <c r="U37" i="3"/>
  <c r="U11" i="3"/>
  <c r="U12" i="3"/>
  <c r="U13" i="3"/>
  <c r="U14" i="3"/>
  <c r="U9" i="3"/>
  <c r="U10" i="1"/>
  <c r="U17" i="1"/>
  <c r="U19" i="1"/>
  <c r="U21" i="1"/>
  <c r="U10" i="2"/>
  <c r="U11" i="2"/>
  <c r="U12" i="2"/>
  <c r="U13" i="2"/>
  <c r="U21" i="2"/>
  <c r="U22" i="2"/>
  <c r="U23" i="2"/>
  <c r="U24" i="2"/>
  <c r="U34" i="2"/>
  <c r="U36" i="2"/>
  <c r="U37" i="2"/>
  <c r="U38" i="2"/>
  <c r="U9" i="2"/>
  <c r="U35" i="2"/>
  <c r="C86" i="21" l="1"/>
  <c r="C85" i="21"/>
  <c r="C84" i="21"/>
  <c r="C83" i="21"/>
  <c r="C82" i="21"/>
  <c r="C81" i="21"/>
  <c r="C80" i="21"/>
  <c r="C79" i="21"/>
  <c r="C87" i="21" l="1"/>
  <c r="O74" i="18" l="1"/>
  <c r="N74" i="18"/>
  <c r="O73" i="18"/>
  <c r="N73" i="18"/>
  <c r="O72" i="18"/>
  <c r="N72" i="18"/>
  <c r="O71" i="18"/>
  <c r="N71" i="18"/>
  <c r="O70" i="18"/>
  <c r="N70" i="18"/>
  <c r="O69" i="18"/>
  <c r="N69" i="18"/>
  <c r="O68" i="18"/>
  <c r="N68" i="18"/>
  <c r="O67" i="18"/>
  <c r="N67" i="18"/>
  <c r="O66" i="18"/>
  <c r="N66" i="18"/>
  <c r="O65" i="18"/>
  <c r="L65" i="18"/>
  <c r="N65" i="18" s="1"/>
  <c r="O64" i="18"/>
  <c r="N64" i="18"/>
  <c r="O63" i="18"/>
  <c r="N63" i="18"/>
  <c r="O62" i="18"/>
  <c r="N62" i="18"/>
  <c r="O61" i="18"/>
  <c r="N61" i="18"/>
  <c r="O60" i="18"/>
  <c r="N60" i="18"/>
  <c r="O59" i="18"/>
  <c r="N59" i="18"/>
  <c r="O58" i="18"/>
  <c r="N58" i="18"/>
  <c r="O57" i="18"/>
  <c r="N57" i="18"/>
  <c r="O56" i="18"/>
  <c r="N56" i="18"/>
  <c r="O55" i="18"/>
  <c r="N55" i="18"/>
  <c r="O54" i="18"/>
  <c r="N54" i="18"/>
  <c r="O53" i="18"/>
  <c r="N53" i="18"/>
  <c r="O52" i="18"/>
  <c r="N52" i="18"/>
  <c r="O51" i="18"/>
  <c r="N51" i="18"/>
  <c r="O50" i="18"/>
  <c r="N50" i="18"/>
  <c r="O49" i="18"/>
  <c r="N49" i="18"/>
  <c r="O48" i="18"/>
  <c r="N48" i="18"/>
  <c r="O47" i="18"/>
  <c r="N47" i="18"/>
  <c r="O46" i="18"/>
  <c r="N46" i="18"/>
  <c r="O45" i="18"/>
  <c r="N45" i="18"/>
  <c r="O44" i="18"/>
  <c r="N44" i="18"/>
  <c r="O43" i="18"/>
  <c r="N43" i="18"/>
  <c r="O42" i="18"/>
  <c r="N42" i="18"/>
  <c r="O41" i="18"/>
  <c r="N41" i="18"/>
  <c r="O40" i="18"/>
  <c r="N40" i="18"/>
  <c r="O39" i="18"/>
  <c r="N39" i="18"/>
  <c r="O38" i="18"/>
  <c r="N38" i="18"/>
  <c r="O37" i="18"/>
  <c r="L37" i="18"/>
  <c r="N37" i="18" s="1"/>
  <c r="O36" i="18"/>
  <c r="N36" i="18"/>
  <c r="O35" i="18"/>
  <c r="N35" i="18"/>
  <c r="O34" i="18"/>
  <c r="N34" i="18"/>
  <c r="O33" i="18"/>
  <c r="N33" i="18"/>
  <c r="O32" i="18"/>
  <c r="L32" i="18"/>
  <c r="N32" i="18" s="1"/>
  <c r="O31" i="18"/>
  <c r="N31" i="18"/>
  <c r="O30" i="18"/>
  <c r="N30" i="18"/>
  <c r="O29" i="18"/>
  <c r="N29" i="18"/>
  <c r="O28" i="18"/>
  <c r="N28" i="18"/>
  <c r="O27" i="18"/>
  <c r="N27" i="18"/>
  <c r="O26" i="18"/>
  <c r="N26" i="18"/>
  <c r="O25" i="18"/>
  <c r="N25" i="18"/>
  <c r="O24" i="18"/>
  <c r="N24" i="18"/>
  <c r="O23" i="18"/>
  <c r="N23" i="18"/>
  <c r="O22" i="18"/>
  <c r="N22" i="18"/>
  <c r="O21" i="18"/>
  <c r="N21" i="18"/>
  <c r="O20" i="18"/>
  <c r="N20" i="18"/>
  <c r="O19" i="18"/>
  <c r="N19" i="18"/>
  <c r="O18" i="18"/>
  <c r="N18" i="18"/>
  <c r="O17" i="18"/>
  <c r="N17" i="18"/>
  <c r="O16" i="18"/>
  <c r="N16" i="18"/>
  <c r="O15" i="18"/>
  <c r="N15" i="18"/>
  <c r="O14" i="18"/>
  <c r="N14" i="18"/>
  <c r="O13" i="18"/>
  <c r="N13" i="18"/>
  <c r="O12" i="18"/>
  <c r="N12" i="18"/>
  <c r="O11" i="18"/>
  <c r="N11" i="18"/>
  <c r="O10" i="18"/>
  <c r="N10" i="18"/>
  <c r="O9" i="18"/>
  <c r="N9" i="18"/>
  <c r="O8" i="18"/>
  <c r="N8" i="18"/>
  <c r="O7" i="18"/>
  <c r="N7" i="18"/>
  <c r="O6" i="18"/>
  <c r="N6" i="18"/>
  <c r="O5" i="18"/>
  <c r="N5" i="18"/>
  <c r="O4" i="18"/>
  <c r="N4" i="18"/>
  <c r="O3" i="18"/>
  <c r="N3" i="18"/>
  <c r="O2" i="18"/>
  <c r="N2" i="18"/>
  <c r="B86" i="17" l="1"/>
  <c r="B85" i="17"/>
  <c r="B84" i="17"/>
  <c r="B83" i="17"/>
  <c r="B82" i="17"/>
  <c r="B81" i="17"/>
  <c r="B80" i="17"/>
  <c r="B79" i="17"/>
  <c r="O74" i="17"/>
  <c r="N74" i="17"/>
  <c r="O73" i="17"/>
  <c r="N73" i="17"/>
  <c r="O72" i="17"/>
  <c r="N72" i="17"/>
  <c r="O71" i="17"/>
  <c r="N71" i="17"/>
  <c r="O70" i="17"/>
  <c r="N70" i="17"/>
  <c r="O69" i="17"/>
  <c r="N69" i="17"/>
  <c r="O68" i="17"/>
  <c r="N68" i="17"/>
  <c r="O67" i="17"/>
  <c r="N67" i="17"/>
  <c r="O66" i="17"/>
  <c r="N66" i="17"/>
  <c r="O65" i="17"/>
  <c r="N65" i="17"/>
  <c r="O64" i="17"/>
  <c r="N64" i="17"/>
  <c r="O63" i="17"/>
  <c r="N63" i="17"/>
  <c r="O62" i="17"/>
  <c r="N62" i="17"/>
  <c r="O61" i="17"/>
  <c r="N61" i="17"/>
  <c r="O60" i="17"/>
  <c r="N60" i="17"/>
  <c r="O59" i="17"/>
  <c r="N59" i="17"/>
  <c r="O58" i="17"/>
  <c r="N58" i="17"/>
  <c r="O57" i="17"/>
  <c r="N57" i="17"/>
  <c r="O56" i="17"/>
  <c r="N56" i="17"/>
  <c r="O55" i="17"/>
  <c r="N55" i="17"/>
  <c r="O54" i="17"/>
  <c r="N54" i="17"/>
  <c r="O53" i="17"/>
  <c r="N53" i="17"/>
  <c r="O52" i="17"/>
  <c r="N52" i="17"/>
  <c r="O51" i="17"/>
  <c r="N51" i="17"/>
  <c r="O50" i="17"/>
  <c r="N50" i="17"/>
  <c r="O49" i="17"/>
  <c r="N49" i="17"/>
  <c r="O48" i="17"/>
  <c r="N48" i="17"/>
  <c r="O47" i="17"/>
  <c r="N47" i="17"/>
  <c r="O46" i="17"/>
  <c r="N46" i="17"/>
  <c r="O45" i="17"/>
  <c r="N45" i="17"/>
  <c r="O44" i="17"/>
  <c r="N44" i="17"/>
  <c r="O43" i="17"/>
  <c r="N43" i="17"/>
  <c r="O42" i="17"/>
  <c r="N42" i="17"/>
  <c r="O41" i="17"/>
  <c r="N41" i="17"/>
  <c r="O40" i="17"/>
  <c r="N40" i="17"/>
  <c r="O39" i="17"/>
  <c r="N39" i="17"/>
  <c r="O38" i="17"/>
  <c r="N38" i="17"/>
  <c r="O37" i="17"/>
  <c r="N37" i="17"/>
  <c r="O36" i="17"/>
  <c r="N36" i="17"/>
  <c r="O35" i="17"/>
  <c r="N35" i="17"/>
  <c r="O34" i="17"/>
  <c r="N34" i="17"/>
  <c r="O33" i="17"/>
  <c r="N33" i="17"/>
  <c r="O32" i="17"/>
  <c r="L32" i="17"/>
  <c r="N32" i="17" s="1"/>
  <c r="O31" i="17"/>
  <c r="N31" i="17"/>
  <c r="O30" i="17"/>
  <c r="N30" i="17"/>
  <c r="O29" i="17"/>
  <c r="N29" i="17"/>
  <c r="O28" i="17"/>
  <c r="N28" i="17"/>
  <c r="O27" i="17"/>
  <c r="N27" i="17"/>
  <c r="O26" i="17"/>
  <c r="N26" i="17"/>
  <c r="O25" i="17"/>
  <c r="N25" i="17"/>
  <c r="O24" i="17"/>
  <c r="N24" i="17"/>
  <c r="O23" i="17"/>
  <c r="N23" i="17"/>
  <c r="O22" i="17"/>
  <c r="N22" i="17"/>
  <c r="O21" i="17"/>
  <c r="N21" i="17"/>
  <c r="O20" i="17"/>
  <c r="N20" i="17"/>
  <c r="O19" i="17"/>
  <c r="N19" i="17"/>
  <c r="O18" i="17"/>
  <c r="N18" i="17"/>
  <c r="O17" i="17"/>
  <c r="N17" i="17"/>
  <c r="O16" i="17"/>
  <c r="N16" i="17"/>
  <c r="O15" i="17"/>
  <c r="N15" i="17"/>
  <c r="O14" i="17"/>
  <c r="N14" i="17"/>
  <c r="O13" i="17"/>
  <c r="N13" i="17"/>
  <c r="O12" i="17"/>
  <c r="N12" i="17"/>
  <c r="O11" i="17"/>
  <c r="N11" i="17"/>
  <c r="O10" i="17"/>
  <c r="N10" i="17"/>
  <c r="O9" i="17"/>
  <c r="N9" i="17"/>
  <c r="O8" i="17"/>
  <c r="N8" i="17"/>
  <c r="O7" i="17"/>
  <c r="N7" i="17"/>
  <c r="O6" i="17"/>
  <c r="N6" i="17"/>
  <c r="O5" i="17"/>
  <c r="N5" i="17"/>
  <c r="O4" i="17"/>
  <c r="N4" i="17"/>
  <c r="O3" i="17"/>
  <c r="N3" i="17"/>
  <c r="O2" i="17"/>
  <c r="N2" i="17"/>
  <c r="B87"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tc={E56F52FE-6C49-4894-BCFB-1DCB6AED62B4}</author>
  </authors>
  <commentList>
    <comment ref="M48" authorId="0" shapeId="0" xr:uid="{00000000-0006-0000-09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Cuales fueron esos 12 eventos? No se entiende el avance.</t>
      </text>
    </comment>
  </commentList>
</comments>
</file>

<file path=xl/sharedStrings.xml><?xml version="1.0" encoding="utf-8"?>
<sst xmlns="http://schemas.openxmlformats.org/spreadsheetml/2006/main" count="2331" uniqueCount="676">
  <si>
    <t>PLAN ESTRATÉGICO  
SECTOR CULTURA</t>
  </si>
  <si>
    <t>TIPO INDICADOR</t>
  </si>
  <si>
    <t xml:space="preserve">Gestión </t>
  </si>
  <si>
    <t>OBJETIVO ESTRATEGICO</t>
  </si>
  <si>
    <t>No.</t>
  </si>
  <si>
    <t>ESTRATEGIA</t>
  </si>
  <si>
    <t>RESPONSABLE</t>
  </si>
  <si>
    <t>INDICADOR</t>
  </si>
  <si>
    <t>UNIDAD DE MEDIDA</t>
  </si>
  <si>
    <t>META CUATRIENIO</t>
  </si>
  <si>
    <t>Observaciones</t>
  </si>
  <si>
    <t xml:space="preserve">Instituto Colombiano de Antropología e Historia </t>
  </si>
  <si>
    <t>Unidad</t>
  </si>
  <si>
    <t>Porcentaje</t>
  </si>
  <si>
    <t>Diseño, implementación y seguimiento a la política de Gestión Documental como eje transversal en la administración pública</t>
  </si>
  <si>
    <t>Archivo General de la Nación Jorge Palacios Preciado</t>
  </si>
  <si>
    <t>Documento técnico socializado</t>
  </si>
  <si>
    <t xml:space="preserve">Porcentaje </t>
  </si>
  <si>
    <t>Documentos técnicos Generados</t>
  </si>
  <si>
    <t xml:space="preserve">Unidad </t>
  </si>
  <si>
    <t xml:space="preserve">
Normas Internacionales adoptadas</t>
  </si>
  <si>
    <t xml:space="preserve">
Eventos de promoción realizados</t>
  </si>
  <si>
    <t xml:space="preserve">
1
</t>
  </si>
  <si>
    <t>Propuesta de actualización de norma</t>
  </si>
  <si>
    <t>Formulación, desarrollo y actualización del marco normativo del sector cultura</t>
  </si>
  <si>
    <t>Ministerio de Cultura</t>
  </si>
  <si>
    <t>Proyecto de ley sobre el régimen legal del patrimonio</t>
  </si>
  <si>
    <t>Formulación e implementación de Políticas Públicas del ámbito cultural con enfoque poblacional y territorial</t>
  </si>
  <si>
    <t>Territorios con política de turismo cultural implementada</t>
  </si>
  <si>
    <t>Pilotos de PCI en contextos Urbanos PCIU implementados</t>
  </si>
  <si>
    <t>Por definir</t>
  </si>
  <si>
    <t>Documentos de Políticas Públicas para el fortalecimiento de la Economia Naranja formulados</t>
  </si>
  <si>
    <t>Formulación de los lineamientos para que las entidades territoriales actualicen sus planes de ordenamiento territorial incluyendo la protección del patrimonio arqueológico.</t>
  </si>
  <si>
    <t>Documento Normativo dirigido a Entidades Territoriales</t>
  </si>
  <si>
    <t xml:space="preserve">Unidad   </t>
  </si>
  <si>
    <t xml:space="preserve">Articulación Interinstitucional para la ejecución de las actividades conmemorativas del Bicentenario de la Independencia de Colombia.
</t>
  </si>
  <si>
    <t>Instituto Caro y Cuervo - Carmen Millán</t>
  </si>
  <si>
    <t>Ruta libertadora digital diagramada a partir de los mapas digitales del Atlas Lingüístico y Etnográfico de Colombia - ALEC, publicada en página web del ICC</t>
  </si>
  <si>
    <t>Exposición museográfica "Una república de las artes. Música, arte y letras de 1819 a 1887" ejecutada</t>
  </si>
  <si>
    <t>Micrositio Madrugón Bicentenario creado y actualizado</t>
  </si>
  <si>
    <t>Desarrollo y fortalecimiento de la Red Nacional de Archivos y del Sistema de Información del Sistema Nacional de Archivos - SISNA</t>
  </si>
  <si>
    <t xml:space="preserve">Implementación de la Fase I de la Red Nacional de Archivos. </t>
  </si>
  <si>
    <t>Nuevas fuentes incorporadas
al SISNA</t>
  </si>
  <si>
    <t>Posicionamiento del ADN – Archivo Digital Nacional</t>
  </si>
  <si>
    <t>Informe de  la infraestructura Tecnológica del ADN adquirida, 2 documentos técnicos y lanzamiento oficial del proyecto</t>
  </si>
  <si>
    <t xml:space="preserve">Documento de estructura conceptual, técnica y tecnológica para la construcción del ADT - Archivo Digital Territorial </t>
  </si>
  <si>
    <t>Empoderamiento y articulación de los Grupos de valor del SNA y cabezas de sector para la adopción,  implementación y seguimiento de la política archivística</t>
  </si>
  <si>
    <t xml:space="preserve">CTAs capacitados
</t>
  </si>
  <si>
    <t xml:space="preserve">Horas de
Asistencia Técnica atendidas
en Jornadas Regionales
</t>
  </si>
  <si>
    <t xml:space="preserve">Horas </t>
  </si>
  <si>
    <t>Generación de proyectos archivísticos e ideas de negocios basados en competitividad, innovación y creatividad.</t>
  </si>
  <si>
    <t xml:space="preserve">Servicios archivísticos
nuevos y operando
</t>
  </si>
  <si>
    <t xml:space="preserve">
Fortalecimiento de la gestión cultural en los territorios</t>
  </si>
  <si>
    <t>Entidades territoriales asesoradas en la estrategia de Fomento a la Gestión Cultural</t>
  </si>
  <si>
    <t>Creadores y gestores culturales vinculados a los Beneficios Económicos Periódicos - BEPS</t>
  </si>
  <si>
    <t>Entidades territoriales que incluyen el componente cultural en sus planes de desarrollo</t>
  </si>
  <si>
    <t>Promoción de un entorno institucional para desarrollo y consolidación de la Economía Naranja.</t>
  </si>
  <si>
    <t xml:space="preserve">Agendas creativas regionles implementadas </t>
  </si>
  <si>
    <t>Áreas de Desarrollo Naranja (ADN) implementadas</t>
  </si>
  <si>
    <t>porcentaje</t>
  </si>
  <si>
    <t>Estímulos a la investigación en áreas de patrimonio, arqueología, antropología e historia</t>
  </si>
  <si>
    <t>Proyectos artísticos y culturales apoyados a través del Programa Nacional de Concertación Cultural</t>
  </si>
  <si>
    <t>Estímulos otorgados a proyectos artísticos y culturales</t>
  </si>
  <si>
    <t xml:space="preserve">Obtención  de la  acreditación institucional como IES para la aplicación y resultados de mecanismos eficaces de autorregulación y de aseguramiento de la calidad
</t>
  </si>
  <si>
    <t xml:space="preserve">Instituto Caro y Cuervo </t>
  </si>
  <si>
    <t>Acreditación institucional de alta calidad obtenida</t>
  </si>
  <si>
    <t>Cupos ofrecidos a estudiantes en programas de educación continua del Instituto Caro y Cuervo</t>
  </si>
  <si>
    <t xml:space="preserve">
Digitalización de una selección de publicaciones editadas en la Imprenta Patriótica, a través del acceso abierto de clásicos de la colección bibliográfica que son puestos en línea como parte del fondo digital. 
</t>
  </si>
  <si>
    <t xml:space="preserve">Número de publicaciones virtualizadas </t>
  </si>
  <si>
    <t>Fortalecimiento de la política de oficios mediante la ampliación de la oferta académica de talleres en la Imprenta Patriótica.</t>
  </si>
  <si>
    <t>Número</t>
  </si>
  <si>
    <t>Instituto Caro y Cuervo</t>
  </si>
  <si>
    <t>Aplicación de herramientas tecnológicas para el acceso a los servicios de Asistencia Técnica Archivística</t>
  </si>
  <si>
    <t>Horas de
Asistencia Técnica atendidas
virtualmente</t>
  </si>
  <si>
    <t>Horas</t>
  </si>
  <si>
    <t xml:space="preserve">Capacitación a los grupos de valor del Sistema Nacional de Archivos en la implementación de instrumentos y en la aplicación de la normatividad para el desarrollo de la funciones archivísticas </t>
  </si>
  <si>
    <t>Entidades atendidas en actividades de capacitación</t>
  </si>
  <si>
    <t xml:space="preserve">Unidades </t>
  </si>
  <si>
    <t>índice del resultado consolidado de la medición del instrumento archivístico inventario documental para las Gobernaciones y Distritos Especiales</t>
  </si>
  <si>
    <t>Fortalecimiento  a los grupos de valor  del Sistema Nacional de Archivos en la implementación de instrumentos archivísticos a través de capacitación.</t>
  </si>
  <si>
    <t xml:space="preserve">Diplomados
implementados y operando
</t>
  </si>
  <si>
    <t>Promoción de hábitos de lectura en la población Colombiana con énfasis en la primera infancia, infancia, adolescencia y familias</t>
  </si>
  <si>
    <t>Promedio de libros leídos por la población colombiana entre 5 y 11 años (ECC)</t>
  </si>
  <si>
    <t>NA</t>
  </si>
  <si>
    <t>Promedio de libros leídos por la población colombiana, de 12 años o más que leyeron libros  (ECC)</t>
  </si>
  <si>
    <t>N.A</t>
  </si>
  <si>
    <t>Libros digitales dispuestos al público por la Biblioteca Nacional de Colombia</t>
  </si>
  <si>
    <t>Formación para las artes, la cultura y la economía creativa,</t>
  </si>
  <si>
    <t>Personas beneficiadas por programas de formación artística y cultural</t>
  </si>
  <si>
    <t>Municipios acompañados en el desarrollo de estrategias de circulación y formación de públicos, para el cine colombiano.</t>
  </si>
  <si>
    <t>Colectivos de comunicación fortalecidos en narrativas, creación y comunicación</t>
  </si>
  <si>
    <t>Impulso del consumo nacional de bienes y servicios artísticos y culturales</t>
  </si>
  <si>
    <t>Visitas de usuarios a los contenidos de la plataforma Retina Latina registradas</t>
  </si>
  <si>
    <t>Impulso de la difusión y el conocimiento de las expresiones artísticas y culturales</t>
  </si>
  <si>
    <t>Nuevos contenidos visuales, sonoros y convergentes de comunicación cultural creados</t>
  </si>
  <si>
    <t>Conciertos realizados para acercar al público a la experiencia de la música sinfónica.</t>
  </si>
  <si>
    <t>Funciones de obras artísticas y culturales realizadas en sala del Teatro Colón</t>
  </si>
  <si>
    <t xml:space="preserve">Obras artísticas creadas y exhibidas en los salones nacionales y regionales de artistas  </t>
  </si>
  <si>
    <t>Generar proyectos culturales  asociados al patrimonio arqueológico, etnográfico e histórico con entidades territoriales, nacionales y cooperación internacional.</t>
  </si>
  <si>
    <t>Instituto Colombiano de Antropología e Historia</t>
  </si>
  <si>
    <t>Número de proyectos formulados</t>
  </si>
  <si>
    <t>Fortalecimiento de la cooperación internacional para la Gestión Institucional en recuperación y difusión de los archivos del País</t>
  </si>
  <si>
    <t xml:space="preserve">Proyectos de cooperación
implementados y operando
</t>
  </si>
  <si>
    <t>Promoción de la gestión de recursos para el desarrollo de los procesos artísticos y culturales</t>
  </si>
  <si>
    <t>Valor de los recursos técnicos y/o financieros gestionados a través de procesos de cooperación.</t>
  </si>
  <si>
    <t xml:space="preserve">Pesos </t>
  </si>
  <si>
    <t>Proyectos aprobados en el Sistema General de Regalías para el sector Cultura</t>
  </si>
  <si>
    <t>Fortalecimiento y acompañamiento técnico para la consolidación de espacios de conservación e investigación de material arqueológico.</t>
  </si>
  <si>
    <t>Número de espacios de conservación acompañados</t>
  </si>
  <si>
    <t xml:space="preserve">Incorporación de las colecciones del ICC al software de Colecciones Colombianas para la sistematización y  control de los inventarios de las colecciones.  
</t>
  </si>
  <si>
    <t>Piezas Incorporadas  de patrimonio mueble  en el software</t>
  </si>
  <si>
    <t>Documento proyecto tipo
publicado</t>
  </si>
  <si>
    <t>Estructuración, construcción, adecuación y/o dotación de espacios para el desarrollo de las expresiones y manifestaciones culturales y artísticas propias de los territorios.</t>
  </si>
  <si>
    <t>Unidades</t>
  </si>
  <si>
    <t>Diseño del museo de la diversidad étnica y cultural</t>
  </si>
  <si>
    <t>Espacios físicos adecuados y/o mantenidos para el desarrollo de las funciones museológicas</t>
  </si>
  <si>
    <t xml:space="preserve">Proyectos Formulados </t>
  </si>
  <si>
    <t xml:space="preserve">Unidad  </t>
  </si>
  <si>
    <t xml:space="preserve">Generación de mecanismos para la recuperación y preservación del Patrimonio Cultural Sumergido </t>
  </si>
  <si>
    <t xml:space="preserve">Inventario de bienes por áreas geográficas </t>
  </si>
  <si>
    <t xml:space="preserve">Fortalecer la gestión del sello editorial en temas relacionados con el patrimonio, la antropología, la arqueología y la historia. </t>
  </si>
  <si>
    <t>Libros editados y publicados</t>
  </si>
  <si>
    <t>Generación de proyectos en las líneas de investigación de lenguas nativas y Lingüística del Corpus.</t>
  </si>
  <si>
    <t>Proyectos aprobados y ejecutados en cada línea.</t>
  </si>
  <si>
    <t>Número de libros publicados</t>
  </si>
  <si>
    <t>Salvaguarda del oficio de impresor, Imprenta Patriótica como laboratorio de creación y educación en artes gráficas para asegurar el reconocimiento, el respeto y la valorización del oficio</t>
  </si>
  <si>
    <t>Incremento y difusión del Acervo Documental que custodia el AGN</t>
  </si>
  <si>
    <t xml:space="preserve">TRD y TVD Evaluadas y Convalidadas </t>
  </si>
  <si>
    <t xml:space="preserve"> transferencias documentales recibidas </t>
  </si>
  <si>
    <t xml:space="preserve"> Intervención de folios para  conservación</t>
  </si>
  <si>
    <t xml:space="preserve">Unidades de almacenamiento Descritas </t>
  </si>
  <si>
    <t xml:space="preserve"> Digitalización y puesta en servicio en web de imágenes del acervo documental.</t>
  </si>
  <si>
    <t>Generación de un Plan de Gestión Documental Electrónica para ser aplicado por las entidades públicas en la producción y gestión de documentos nativos electrónicos y digitalizados</t>
  </si>
  <si>
    <t>Documento "Hoja de Ruta"  Socializado</t>
  </si>
  <si>
    <t xml:space="preserve">Guías Técnicas Elaboradas y aprobadas </t>
  </si>
  <si>
    <t>Transmisión y conservación de los oficios de las artes y el patrimonio cultural para el desarrollo social de los territorios- Memoria en las manos</t>
  </si>
  <si>
    <t>Escuelas Taller de Colombia creadas</t>
  </si>
  <si>
    <t>Talleres Escuela creadas</t>
  </si>
  <si>
    <t xml:space="preserve">Numero </t>
  </si>
  <si>
    <t>Fortalecimiento de la función social del patrimonio cultural con enfoque de promoción de las identidades culturales desde los territorios - Memoria de los Territorios</t>
  </si>
  <si>
    <t>Elementos inscritos en las Listas Representativas de Patrimonio Cultural Inmaterial y de Bienes de Interés Cultural de la Nación.</t>
  </si>
  <si>
    <t>Regiones PDET con el programa de Expedición Sensorial Implementado.</t>
  </si>
  <si>
    <t>Vincular la conservación, protección,  recuperación y nuevas dinámicas  del patrimonio material (mueble e inmueble)  a los procesos productivos propios de los territorios - Memoria Construida</t>
  </si>
  <si>
    <t>Bienes de interés cultural del ámbito nacional intervenidos</t>
  </si>
  <si>
    <t>Fortalecimiento de espacios itinerantes y no convencionales, para extender la oferta de bienes y servicios culturales.</t>
  </si>
  <si>
    <t>Bibliotecas públicas de la RNBP que implementan el Programa de Bibliotecas Itinerantes.</t>
  </si>
  <si>
    <t>Exposiciones de colecciones itinerantes realizadas</t>
  </si>
  <si>
    <t>Reestructuración del ICANH garantizando presencia regional.</t>
  </si>
  <si>
    <t>Proyecto de decreto de restructuración del ICANH</t>
  </si>
  <si>
    <t>Fortalecimiento de las estrategias de transparencia, participación y servicio al ciudadano</t>
  </si>
  <si>
    <t>Aseguramiento y fortalecimiento del Modelo Integrado de Planeación y Gestión en el Sector de Cultura</t>
  </si>
  <si>
    <t>Nivel de implementación de las dimensiones del Modelo Integrado de Planeación y Gestión.</t>
  </si>
  <si>
    <t>Estímulos de investigación en temas relacionados con el Bicentenario</t>
  </si>
  <si>
    <t>Programa de radio "lecturas del  diario de la independencia "</t>
  </si>
  <si>
    <t xml:space="preserve">Representaciones sobre las mujeres en la independencia de Colombia 1919 - 1930 </t>
  </si>
  <si>
    <t xml:space="preserve">Catedra AGN Fuentes documentales e investigación: Bicentenario </t>
  </si>
  <si>
    <t>El congreso de angostura y Bicentenario de la batalla de Boyacá</t>
  </si>
  <si>
    <t xml:space="preserve">Archivo General de la Nación Jorge Palacios Preciado
</t>
  </si>
  <si>
    <t>CUANTATIVO</t>
  </si>
  <si>
    <t>CUALITATIVO</t>
  </si>
  <si>
    <t xml:space="preserve">Cuentos evaluados del Concurso Departamental "La Pera de Oro", estrategia pedagógica que fomenta la producción escrita de textos literarios sobre el Bicentenario de Colombia en estudiantes y maestro en el departamento de Boyacá </t>
  </si>
  <si>
    <t>Radicación de Solicitud de Registro calificado ante el Ministerio de Educación Nacional de Colombia</t>
  </si>
  <si>
    <t>OBSERVACIONES</t>
  </si>
  <si>
    <t>RESPONSABLE DEL INDICADOR</t>
  </si>
  <si>
    <t>META
2019</t>
  </si>
  <si>
    <t>META
 2020</t>
  </si>
  <si>
    <t>META
2021</t>
  </si>
  <si>
    <t>META
 2022</t>
  </si>
  <si>
    <t>Proyecto de modificación de la Ley de Cultura presentado al Congreso</t>
  </si>
  <si>
    <t>-</t>
  </si>
  <si>
    <t>Iniciativas legislativas presentadas ante el Congreso que inciden en el sector cultura, conceptualizadas</t>
  </si>
  <si>
    <t>Marco normativo generado para el desarrollo de la economia naranja</t>
  </si>
  <si>
    <t>Plan Decenal de Lenguas Nativas concertado y protocolizado</t>
  </si>
  <si>
    <t>Subsectores de la Cuenta Satélite de Cultura medidos</t>
  </si>
  <si>
    <t>Municipios acompañados en el desarrollo de estrategias de Nodos de Emprendimiento Cultural</t>
  </si>
  <si>
    <t>Colectivos de mujeres atendidos con fortalecimiento de sus habilidades y capacidades de gestión.</t>
  </si>
  <si>
    <t>Pilotos con el programa "mujeres afro narran su territorio implementados" (componente emprendimiento).
Código: Programa mujeres afro narran su territorio</t>
  </si>
  <si>
    <t>Medidas de reparación atendidas</t>
  </si>
  <si>
    <t>Usuarios que acceden a las plataformas Maguaré y MaguaRED</t>
  </si>
  <si>
    <t xml:space="preserve">Entidades Territoriales con asesoria y acompañamiento técnico para el fortalecimiento de las Redes y/o Bibliotecas Públicas de su región. </t>
  </si>
  <si>
    <t>Cualificaciones del sector según el mapa ocupacional y los segmentos del campo cultural elaboradas.</t>
  </si>
  <si>
    <t>Niños y jóvenes beneficiados por programas y procesos artísticos y culturales
Código: Política Antidrogas - Ruta Futuro</t>
  </si>
  <si>
    <t>Pilotos con el programa "mujeres afro narran su territorio implementados". (componente creación)
Código: Programa mujeres afro narran su territorio</t>
  </si>
  <si>
    <t>Sinfónica</t>
  </si>
  <si>
    <t>Instrumentos de Financiación diseñados y puestos en marcha (FIDETER, FNG, Aldea)</t>
  </si>
  <si>
    <t>Infraestructuras culturales Construidas, adecuadas y dotadas,</t>
  </si>
  <si>
    <t>Circuitos regionales para la movilidad de los procesos y prácticas artísticas y culturales, diseñados y en funcionamiento</t>
  </si>
  <si>
    <t>Circuitos nacionales e internacionales de las narradoras afros y sus obras.
Código: Programa mujeres afro narran su territorio</t>
  </si>
  <si>
    <t>Manifestaciones inscritos en la Lista Representativa de Patrimonio Cultural Inmaterial de la Humanidad y la Lista de Patrimonio Mundial de la UNESCO</t>
  </si>
  <si>
    <t>Planes formulados y en ejecución
Código: Bicentenario</t>
  </si>
  <si>
    <t>Ejemplares de la colección "Historias de la Historia de Colombia" que hacen parte de la Serie Leer es mi cuento entregados.
Código: Bicentenario</t>
  </si>
  <si>
    <t>Bienes de interés cultural del ámbito nacional que cuentan con Planes Especiales de Manejo y Protección PEMP</t>
  </si>
  <si>
    <t>Planes de conservación de colecciones ejecutados</t>
  </si>
  <si>
    <t>Proyectos apoyados por el PNCC priorizados con seguimiento</t>
  </si>
  <si>
    <t>Estímulos otorgados por el PNE, priorizados con seguimiento</t>
  </si>
  <si>
    <t>Escuela Taller Naranja creada</t>
  </si>
  <si>
    <t>Unidades de negocio bajo el modelo de la Diáspora Africana en Colombia apoyadas</t>
  </si>
  <si>
    <t>Emprendedores o empresas de las agendas creativas regionales fortalecidas con asistencia técnica</t>
  </si>
  <si>
    <t> 60</t>
  </si>
  <si>
    <t>Empresas que acceden al sistema de beneficios tributarios</t>
  </si>
  <si>
    <t>Porcentaje de ejecución presupuestal</t>
  </si>
  <si>
    <t>Seguimiento del Plan Estratégico Institucional</t>
  </si>
  <si>
    <t>Oficina Asesora de Planeación</t>
  </si>
  <si>
    <t>Porcentaje de reducción de gastos de logística, tiquetes, viáticos y publicidad (austeridad de gasto)</t>
  </si>
  <si>
    <t xml:space="preserve"> Nivel de integración de los subsistemas en el Sistema Integrado de Gestión Institucional</t>
  </si>
  <si>
    <t>Oficina de Control Interno</t>
  </si>
  <si>
    <t>Cumplimiento del Programa Anual de Auditorias Internas.</t>
  </si>
  <si>
    <t xml:space="preserve">Seguimiento y monitoreo del Plan Anticorrupción y Atención al Ciudadano. </t>
  </si>
  <si>
    <t>Nivel de ejecución del Plan Institucional de Capacitaciones</t>
  </si>
  <si>
    <t>Nivel de satisfacción de las capacitaciones realizadas</t>
  </si>
  <si>
    <t>Capacidad en la prestación de servicios de tecnología</t>
  </si>
  <si>
    <t>Instrumentos archivísticos implementados en el Ministerio de Cultura</t>
  </si>
  <si>
    <t>Oficina Asesora Jurídica</t>
  </si>
  <si>
    <t>Porcentaje de fallos a favor de procesos judiciales en donde participe la entidad</t>
  </si>
  <si>
    <t>Nivel de integración de los subsistemas en el Sistema Integrado de Gestión Institucional</t>
  </si>
  <si>
    <t>Seguimiento y monitoreo del Plan Anticorrupción y Atención al Ciudadano</t>
  </si>
  <si>
    <t>META AÑO 2020</t>
  </si>
  <si>
    <t>META AÑO 2021</t>
  </si>
  <si>
    <t>META AÑO 2022</t>
  </si>
  <si>
    <t>Microprogramas radiales Hacia el Bicentenario, emitidos por CyC radio</t>
  </si>
  <si>
    <t>Proyectos de apropiación social del conocimiento, aprobados y ejecutados</t>
  </si>
  <si>
    <t>AVANCE 2020</t>
  </si>
  <si>
    <t>PND</t>
  </si>
  <si>
    <t>ID_OBJETIVO</t>
  </si>
  <si>
    <t>ID_ESTRATEGÍA</t>
  </si>
  <si>
    <t>ID_INDICADOR</t>
  </si>
  <si>
    <t>CIERRE
 2019</t>
  </si>
  <si>
    <t>Cumplimiento 2do. Trim</t>
  </si>
  <si>
    <t>Largo</t>
  </si>
  <si>
    <t>Asesor OAP</t>
  </si>
  <si>
    <t>Usuario que registra la información</t>
  </si>
  <si>
    <t>Observación</t>
  </si>
  <si>
    <t>Se tiene previsto para el año 2020 realizar un documento que servirá de insumo para la modificación de la Ley General de Cultura. Se elaboró una guía metodológica y un cronogrma de actividades para el cumplimiento de esta acción.</t>
  </si>
  <si>
    <t>Ok</t>
  </si>
  <si>
    <t>Edgar Hernando Suarez Vega</t>
  </si>
  <si>
    <t>Se han conceptiualizado 3 proyectos</t>
  </si>
  <si>
    <t>Despacho del Viceministro de la Creatividad y la Economía Naranja</t>
  </si>
  <si>
    <t>Con corte al 30 de junio: En cumplimiento de los dispuesto en la Ley 1437 de 2011, art. 8°, numeral 8, desde el 28 de mayo, hasta el 13 de junio se surtió la publicación en la página web del Ministerio de Cultura, para observaciones de la ciudadanía, del proyecto de decreto "Por el cual se reglamentan y desarrollan los artículos 132 a 136 del Decreto Ley 2106 de 2019, referentes a la simplificación de trámites y requisitos para la realización de espectáculos públicos de las artes escénicas…”
• El 18 de junio se remitió el proyecto de decreto y la matriz de observaciones a la Oficina Jurídica del Ministerio de Cultura, para solicitar nuevamente concepto ante el DAFP de manera previa a la continuidad del trámite ante la Secretaría Jurídica de Presidencia
• El 25 de junio se remitió a la Oficina Jurídica del Ministerio de Cultura para revisión, Resolución elaborada y trabajada de forma conjunta con la DIAN cuya finalidad es brindar herramientas para facilitar los acuerdos de pago del IVA de actividades declaradas como patrimonio cultural, a los que alude el artículo 124 de la ley 2010 de 2019
• El 4 de junio de 2020 se expidió el decreto legislativo 818 de 2020 “Por el cual se adoptan medidas especiales para la protección y mitigación del impacto del COVID-19 en el sector cultura, en virtud del estado de emergencia Económica social y ecológica, declarada mediante el Decreto 637 de 06 de mayo de 2020”.
• Se trabaja desde el 8 de junio en texto del nuevo articulado de proyecto de ley de reactivación cultural, en la que han intervenido todas las direcciones del Viceministerio de la Creatividad y la Economía Naranja (Dirección de Artes, Dirección de Audiovisuales, Cine y Medios Interactivos y Dirección de Estrategia, Desarrollo y Emprendimiento) así como la Dirección de Patrimonio. El pasado jueves 25 de junio se remitieron los primeros textos del articulado del proyecto de ley y se incluyó la información en una matriz para efectos de verificación y seguimiento.</t>
  </si>
  <si>
    <t>Sergio Esteban Pinto Arias</t>
  </si>
  <si>
    <t>Despacho de la Dirección de Patrimonio y Memoria</t>
  </si>
  <si>
    <t xml:space="preserve">A corte del 30 de junio se consolidó la  base de datos para convocar a reunión de trabajo a los 17 centros históricos que hacen parte de la Red de pueblos patrimonio y  a las  19 manifestaciones del PCI.  Se realizó documentos conjuntamente con PCI para caracterizar el estado del turismo en las manifestaciones.
Se realizó el documento de presentación sobre turismo cultural que será realizará con los grupos focales  de centros históricos y manifestación  como parte del proceso de construcción participativa con el sector cultura.
 El trabajo de construcción conjunta con el Viceministerio de Turismo  y el proceso de participación  y construcción participativa fue suspendida  por solicitud del Viceministerio  de turismo  (directora de la dirección de calidad y sostenibilidad. </t>
  </si>
  <si>
    <t>Sandra Amezquita</t>
  </si>
  <si>
    <t xml:space="preserve">Con corte a 30 de junio  se ha seguido trabajando con las ciudades de Bogotá y Popayán.Cpm estas ciudades se las se está articulando el trabajo para los conocimientos y de planificación del patrimonio cultural inmaterial en contextos urbanos </t>
  </si>
  <si>
    <t xml:space="preserve">Despacho de la Dirección de Poblaciones_x000D_
</t>
  </si>
  <si>
    <t>Los días 11, 12 y 13 del mes de junio se realizó las reuniones previstas en la etapa 1 de la ruta de protocolización del Plan decenal de lenguas nativas acordado con la Mesa Permanente de Concertación MPC. En la pandemia por el COVID -19  las reuniones se realizaron de manera virtual en los 6 departamentos de la Amazonia colombiana.   Desde canales virtuales delegados y delegadas indígenas hablantes de 55 lenguas nativas de los seis departamentos de la Amazonía Colombiana con representantes de los Ministerios de Educación Nacional, Ministerio de Cultura, Ministerio del Interior y algunas Secretarías de Educación se realizó el análisis y retroalimentación de los documentos del Plan Decenal de Lenguas Nativas: Encuentros Territoriales Caminando hacia el plan decenal de lenguas nativas: pensamientos amazónicos, cuyo objetivo principal fue fortalecer y retroalimentar las estrategias del Plan Decenal de Lenguas Nativas, como instrumento de planeación para la conservación, fortalecimiento y revitalización de las lenguas nativas. Estos espacios se llevaron a cabo bajo el liderazgo y orientación de la Coordinación de Educación de la Organización Nacional de los Pueblos Indígenas de la Amazonia Colombiana-OPIAC. El Ministerio de Cultura Dirección de Poblaciones acompañó con asistencia técnica los 3 días con tres profesionales.</t>
  </si>
  <si>
    <t>Edward Herney Jimenez Garcia</t>
  </si>
  <si>
    <t>Con corte al 30 de junio: Una vez aprobada la Política Integral Naranja por parte del Comité directivo del Ministerio de Cultura, se procedió al diseño del Decreto que reglamenta el artículo 4 de la Ley 1834 de 2017 en donde se determina la formulación de la Política Naranja. Este Decreto está en revisión de la oficina jurídica del Ministerio de Cultura, y posteriormente pasará a radicación a la oficina jurídica de Presidencia de la República. Una vez esté firmado por el Presidente se inicia el proceso de construcción del plan de acción que según el Decreto deberá estar listo, hasta máximo 6 meses después de la sanción presidencial.</t>
  </si>
  <si>
    <t>Con corte al 30 de junio: Se consolidaron las fuentes de información secundaria necesarias para el cálculo de la Cuenta Satélite de Cultura y Economía Naranja (CSCEN) 2014-2019p; también se inició el proceso de cálculo para las cuentas de producción, generación del ingreso y BOU. éstas se calcularán para 34 Códigos de Actividad Económica (CIIUs) totales y 67 CIIUs parciales</t>
  </si>
  <si>
    <t>Despacho de la Dirección de Fomento Regional</t>
  </si>
  <si>
    <t>Asesores de la Dirección de Fomento Regional visitaron 1000 municipios, 31 ciudades capitales y 32 departamentos para realizar asistencia técnica a institucionalidad cultural, gestores culturales y consejos de cultura en temas relacionados con planeación, formulación de proyectos, financiación y participación ciudadana. A junio de 2020 se han visitado 1087 de 1134 departamentos y municipios para un avance del 93,7%</t>
  </si>
  <si>
    <t>Alfredo Rafael Goenaga Linero</t>
  </si>
  <si>
    <t>A la fecha 471 municipios han girado a Colpensiones la suma de $121,763 millones para asignar a 4.943 creadores y gestores culturales los beneficios de anualidad vitalicia (4.446) y financiación de aportes al Servicio Social Complementario de BEPS (497).</t>
  </si>
  <si>
    <t>El resultado del indicador se analizará a partir del segundo semestre del 2020, cuando los planes de desarrollo sean aprobados y consolidados. La Dirección de Fomento Regional acompaña la formulación del componente cultural mediante la entrega de un Kit de herramientas para diagnóstico y planificación estratégica a mandatarios y responsables de cultura, a través de asesorías presenciales y no presenciales, donde se presta asistencia</t>
  </si>
  <si>
    <t xml:space="preserve">Grupo de Emprendimiento Cultural_x000D_
</t>
  </si>
  <si>
    <t>Con corte al 30 de junio:
1) Se realizó acompañamiento técnico para socialización del documento diagnóstico resultado de la implementación 2019 del Mapeo Exprés de Industrias Culturales y Creativas en el nodo de Medellín.
2) Se realizó acompañamiento técnico en el desarrollo de las actividades del convenio con Findeter, relacionadas con la implementación de Mapeos Exprés 2020 en: Popayán, Neiva, Villavicencio, Cúcuta, Armenia e Ibagué.</t>
  </si>
  <si>
    <t>Meta Ajustada Abril</t>
  </si>
  <si>
    <t>Con corte al 30 de junio: Se continúa en fase precontractual: Se adelantaron acciones relacionadas con ajustes al documento de consolidación del estudio de mercado y estudio del sector, solicitados por la oficina de contratos y convenios. Adicionalmente, se hizo la solicitud del CDP del proyecto después del visto bueno de la revisión de los cambios mencionados. 
Se recibieron dos solicitudes de información sobre el proceso del convenio, una por parte de un colectivo de mujeres de la Guajira y otra de la Corporación Social Incluyamos.</t>
  </si>
  <si>
    <t>Desarrollo del programa "mujeres narran su territorio"
Código: Programa mujeres narran su territorio</t>
  </si>
  <si>
    <t>Despacho del Ministro</t>
  </si>
  <si>
    <t>A corte de junio en el marco del programa “Mujeres narran su territorio” y su estrategia digital “Relatos de Mujeres” que viene circulando cada viernes desde el 3 de abril, se desarrolló infografía con el balance de los dos primeros meses, clasificando los relatos recibidos por grupo étnico o de interés, heterogeneidad narrativa, geográficamente municipios y departamentos participantes y énfasis de acuerdo a fechas que circularon los relatos con la temática y coyuntura de agenda nacional (El cumplimiento de todos los componetes va al 75% para el cumplimiento de la meta).</t>
  </si>
  <si>
    <t>Cesar Augusto Celedon Barros</t>
  </si>
  <si>
    <t>Meta 2020 se ajusto Junio</t>
  </si>
  <si>
    <t>Con corte al 30 de junio:
En la elaboración de las agendas se avanzó en las siguientes etapas y acciones:
ETAPA 1 – Continuidad del ejercicio de Concertación de cuellos de botella en: Medellín y Manizales. 
ETAPA 2 - Identificación de proyectos regionales y locales Naranja
*Acción 1: Identificación/Socialización programas, proyectos, iniciativas nacional-regional en Barranquilla, Valledupar, Pasto, Bolívar, Santa Marta.
*Acción 2: Identificación y pre filtro de proyectos de orden local en Bucaramanga</t>
  </si>
  <si>
    <t>Con corte al 30 de junio: se dio continuidad a la consolidación del acompañamiento a ciudades y municipios mediante reuniones virtuales, concertación de agendas, cronogramas y envío de información para el desarrollo y coordinación de las decisiones administrativas que permitirán la delimitación e implementación de Áreas de Desarrollo Naranja (ADN) en el país. Las ciudades y municipios con los que se ha venido trabajando periódicamente son:
• Ibagué.
• La Ceja.
• Palmira.
• Pamplona.
• Popayán.
• Tunja.
• Valledupar.
• Villapinzón.
• Villavicencio.
• Pereira.
• Riohacha.
• Manizales.
• Bogotá.
• Girardot.
• Área metropolitana del valle de Aburrá (específicamente los municipios de Envigado y Bello)
• Jamundí.
• Santa Marta.
Fueron remitidos comentarios desde el Ministerio de Cultura a los proyectos de Decreto de delimitación de Villapinzón y La Ceja.
Se remitió a los municipios mencionados, la actualización del modelo de Decreto guía de delimitación de ADN formulado desde el Ministerio de Cultura.</t>
  </si>
  <si>
    <t>Para el mes de junio se avanzó administrativamente en el desarrollo de las propuestas de las organizaciones y elaboración de los CDP. Se tiene previsto para el mes de julio comprometer los recursos proyectados a través de la suscripción de los convenios, entre los cuales se encuentran los siguientes: Organización Nacional Indígena de Colombia ONIC, el resguardo de San Lorenzo, Arquia, los Consejos Comunitarios de Yurumangui y Jiguamiando.</t>
  </si>
  <si>
    <t xml:space="preserve">Biblioteca Nacional de Colombia_x000D_
</t>
  </si>
  <si>
    <t>Con corte a 30 de junio  el DANE se encuentra preparando la encuesta de consumo cultural, la cual medirá el índice de lectura.</t>
  </si>
  <si>
    <t>Diana Patricia Restrepo Torres</t>
  </si>
  <si>
    <t>Durante el mes de junio se continuó con la revisión, edición y publicación de títulos digitalizados, de acuerdo con el plan anual de digitalización. Se pusieron al público 125 títulos con corte a 30 de junio. En total se han digitalizado 3.584: LB 1.300 + 1.500 (en 2019) + 125 (enero 2020) + 125 (febrero 2020) + 69 (marzo 2020) + (190) en abril+(150) en mayo+(125) en junio.</t>
  </si>
  <si>
    <t>Despacho de la Dirección de Artes</t>
  </si>
  <si>
    <t>Durante el mes de junio accedieron al portal 155.346  usuarios más.  En este mismo sentido, se ha trabajado con estos actores en distintos espacios para que en las orientaciones brindadas a agentes educativos frente al trabajo virtual se incluya el uso de los contenidos, también se trabaja en alianzas con distintos sectores para seguir ampliando los distintos canales de distribución de contenidos. 
para un acumulado con la línea de base de 2115268</t>
  </si>
  <si>
    <t>Alexandra Paola Correa Gonzalez</t>
  </si>
  <si>
    <t>Durante el mes de junio se llevó a cabo el proceso de formación inicial e inducción a nuevos bibliotecarios en todo el país, el cual se desarrolló con 567 participantes inscritos de las diferentes regiones. Este proceso se adelantó de manera virtual y remota con tutoría por parte de los equipos de tutores y promotores de lectura de las Estrategias Regionales de la Biblioteca Nacional. Por otra parte, se realizó la remisión de las comunicaciones que oficializan el acompañamiento técnico a las bibliotecas y 187 administraciones locales priorizadas para el año 2020. Así mismo, se realizó la gestión con las administraciones para la asignación de un paquete de voz y datos con destino a las bibliotecas públicas priorizadas, con el fin de garantizar las condiciones básicas del acompañamiento virtual y remoto, así como el despliegue de las acciones concertadas hacia la comunidad.</t>
  </si>
  <si>
    <t xml:space="preserve">Con corte 30 de junio de 2020, en el marco de la acciones de la ruta metodológica del diseño de cualificaciones realizamos la revisan de 2700 denominaciones ocupacionales asociadas a los diferentes segmentos del campo cultural de los siguientes códigos: 1330-1349-1431-2153-2161-2162-2163-2166-2269-2310-2320- 2330- 2354-2355 -2431- 2621-2622—2632- 2633 -2641-2642-2643-2651-2652-2653-2654-2655-2656-2659-3118 -3222 -3230- 3339-3431-3432-3433-3434-3435- 3521- 3522- 4413- 5113- 5120- 5142 – 5241- 7111- 7115- 7312 -7314- 7315- 7316- 7321- 7322- 7323- 7331- 7332- 7333- 7341- 7342- 7351- 7352- 7361- 7362-7363-7370-7391-7392-7393-7399-9629-2163-2166-3432-1349-1420-1431-2166-2310-2320-2330-2431-2432-2512-2611-2621-2641-2642-2643-2651-3118-3322-3331-3332-3339-3343-3431-3433-4413-7321-7322-7323-1330-1349-1431-2153-2161-2162-2163-2166-2269-2310-2320-2330-2354-2355-2431-2621-2622-2632-2633-2641-2642-2643-2651-2652-2653-2654-2655-2656-2659-3118-3222-3230-3339-3431-3432-3433-3434-3435-3521-3522-4413-5113-5120-5142-5241-7111-7115-7312-7314-7315-7316-7321-7322-7323-7331-7332-7333-7341-7342-7351-7352-7361-7362-7363-7370-7391-7392-7393-7399-9629-2163-2166-3432-1349-1420-1431-2166-2310-2320-2330-2431-2432-2512- 2611-2621-2641-2642-2643-2651-3118-3322-3331-3332. Lo anterior para forlacer el trabajo que el DANE y el SENA lideran para la implementación de la Clasificación unificada de ocupaciones para el país. 
 </t>
  </si>
  <si>
    <t xml:space="preserve">Con corte a 30 de junio, la Dirección de Artes desde el área de artes visuales habilitó  150 cupos para beneficiar los formadores en la zona comprendida entre Neiva y Barrancabermeja. Asi mismo desde los talleres virtuales  de escritura creativa- RELATA se crearon 400 cupos para beneficiar a formadores; en los géneros de cuento, novela, ciencia ficción, crónica y gestión editorial. Adicional se están beneficiando a 90 jóvenes en tres centros de atención especializada bajo el sistema de responsabilidad social adolescente del ICBF de las regionales de Norte de Santander, Caldas y Tolima, en cuanto a el área de  teatro y circo no se han podido realizar los laboratorios de formacion en teatro que se tenían proyectados, se vienen trabajando en la formulación de encuentros de formacion para formadores que se iniciaran en el mes de julio. 
</t>
  </si>
  <si>
    <t>Para el mes de mayo, se están formando a través de los Centros de Formación Musical Batuta 18.000 niños, niñas, jóvenes y adolescentes, así mismo se continuó con el fortalecimiento y acompañamiento de las escuelas de música del barrio Nuevo Horizonte de la comuna cinco del municipio de Tumaco, el cual beneficia a 400 niños, niñas y jóvenes del casco urbano y de centros poblados, por otra parte se continuará apoyando la escuela de Música de Lucho Bermúdez del Carmen de Bolívar, que permitirá beneficiar a 1.200 niños, niñas y jóvenes del casco urbano y zona rural del municipio.</t>
  </si>
  <si>
    <t>Despacho de la Dirección de Cinematografía</t>
  </si>
  <si>
    <t>Al  30 de junio, en coordinación con Proimágenes y bajo el contexto del Covid-19, se rediseñaron los componentes básicos de la Temporada Cine Crea Colombia como estrategia para realizar el acompañamiento a municipios a través de circulación de cine colombiano online y del desarrollo de estrategias de mediación virtual  a través de 7 líneas curatoriales y de programación de películas nacionales que se ofrecerán a través de la plataforma Retina Latina durante 5 meses. Esta temporada contará con la alianza de festivales, cinematecas y otras plataformas digitales con producciones cinematográficas nacionales. Para el 2do trimestre no hay avances cuantitativos, razón por la cual, el avance acumulado para el 2020 es el de cierre del 2019 que fue de 16 municipios acompañados.</t>
  </si>
  <si>
    <t>Martha Liliana Garzon Ramirez</t>
  </si>
  <si>
    <t>Despacho de la Dirección de Comunicaciones</t>
  </si>
  <si>
    <t>Con corte a 30 de junio, se ha fortalecido una Escuela, corresponde a la Escuela de Comunicación del pueblo Wayuu, la cual se ha beneficiado con formación en producción audiovisual en alianza con la Organización Internacional para las Migraciones - OIM.</t>
  </si>
  <si>
    <t>Mónica María Ramírez Hartman</t>
  </si>
  <si>
    <t>Pilotos con el programa "mujeres afro narran su territorio implementados". (componente creación)
Código: Programa mujeres afro narran su territorio</t>
  </si>
  <si>
    <t>Meta Cumplida en 2019</t>
  </si>
  <si>
    <t>Se solicta Eliminar, pero tiene cumplimiento de meta en 2019 por esto se deja (Se modifican sus metas 2020 al 2022)</t>
  </si>
  <si>
    <t>Entre el 01 de enero y el 30 de junio se registraron 1.174.066 visitas, que sumadas a las 2.211.031 del año 2019 dan un total acumulado de 3.385.097 (Enero: 63.241 / Febrero: 53.090 / Marzo 311.391 / Abril 390.426 / Mayo 216.907/ Junio 139.011). El incremento de visitas de usuarios se dió por la necesidad de consumo cinematográfico online para suplir las necesidades que no se puede atender presencialmente en salas de cine del país.</t>
  </si>
  <si>
    <t>Con corte a 30 de Junio la Dirección de Comunicaciones  apoyó la producción de 158 contenidos mediáticos culturales, en diferentes formatos (Audiovisual, Sonoro y Digital) en  el marco de los proyectos Comunicación y Territorio, Narrativas Digitales, Comunicación e Infancia y a través de los ganadores de la Convocatoria del Programa Nacional de Estímulos.
Sumando los contenidos realizados en 2019 (256), se lleva un avance de 414 contenidos creados.</t>
  </si>
  <si>
    <t>Al corte de junio de 2020 se da cumplimienro a la meta 2020, con 125 presentaciones, donde se realizaron 104 al cierre del 2019 y 21 presentaciones a junio de 2020; donde fueron 21 Conciertos de música sinfónica de los cuales 14 fueron presenciales y 7 virtuales. Adicional se realizaron 29 contenidos audiovisuales para acercar al publico a la experiencia de la música sinfónica.</t>
  </si>
  <si>
    <t>Diana Patricia Montenegro Beltran</t>
  </si>
  <si>
    <t xml:space="preserve">Grupo del Teatro Colón </t>
  </si>
  <si>
    <t xml:space="preserve">A 17 de marzo, el Teatro Colón ha realizado 268 funciones, de acuerdo con  la línea base 2019. Para la vigencia 2020 no se registra avance en realización de funciones en el escenario del teatro, dadas las medidas de seguridad y salubridad implementadas por el gobierno frente al COVID 19, las cuales obligaron al cierre del Teatro y en consecuencia a la cancelación de los espectáculos que se tenían programados para el primer semestre del año. Sin embargo, el Teatro replanteó toda su programación para realizarla de manera virtual y a la fecha se han transmitido cinco (5) obras a través de canales digitales:  Woyzcek de Georg Büchner, Visualizaciones 38 595 ; La princesa ligera , Visualizaciones 14 262; El dueño de todas las cosas, Visualizaciones 21.478 ; Macbeth- Giuseppe Verdi, Visualizaciones 9.072; Macbeth- William Shakespeare, Visualizaciones: 10.649   - con un total de 94.056 visualizaciones.
Se realizó la producción de 5 Conciertos Colón Arcadia " Desde mi casa:  Dúo Villa-Lobos,  Total de Visualizaciones 3.969; Teresita Gómez, Total de Visualizaciones 13.675; Samuel Torres, Total de Visualizaciones 7.022; El Tuyero Ilustrado, Total de Visualizaciones 4.137; Germán Darío Pérez: Total de Visualizaciones 9.986.
Para un total de 10 producciones transmitidas con   132.845 visualizaciones.. </t>
  </si>
  <si>
    <t>Helena Carvajal Chavez</t>
  </si>
  <si>
    <t>Con corte al 30 de junio:
1. Para la vigencia 2020 se tiene previsto el desarrollo de convenios con Bancóldex y el FNG, los cuales se encuentran pausados teniendo en cuenta el congelamiento de recursos realizado en esta vigencia al Ministerio de Cultura y puntualmente a la Dirección de Estrategia Desarrollo y Emprendimiento.
2. Se celebró reunión el 4 de junio para revisar los prototipos del módulo de Findeter, se realiza la identificación y definición de los roles para dicho módulo, se realiza la implementación y diligenciamiento de los formatos de registro de historias de usuario y planning para el desarrollo por Sprints para el módulo de Findeter, de acuerdo con la programación definida en el cronograma y la especificación de tiempos establecida por la Ing. Adriana Vargas. Se realizan los siguientes prototipos del Módulo Findeter: Usuario general, Usuario evaluador del área competente, Usuario administrador, Usuario comité, Usuario coordinador. Dentro de las actividades técnicas se adelantó la Implementación de lógica en el backend, Evaluación de proyectos e Implementación de Proyecto Findeter, también se apoyó la creación del modelo de datos e implementación del API del módulo Findeter.</t>
  </si>
  <si>
    <t>Grupo de Politicas Culturales y Asuntos Internacionales</t>
  </si>
  <si>
    <t>A 30 de junio de 2020 se han gestionado $ 16.306.375.133 pesos colombianos en recursos de cooperación, que corresponden al 40.76% de la meta del cuatrienio.</t>
  </si>
  <si>
    <t>Natalia Sefair López</t>
  </si>
  <si>
    <t>Entre agosto de 2018 y mayo de 2020 se han aprobado 94 proyectos culturales y artísticos ante el Sistema General de Regalías. Estos proyectos están ubicados en 24 departamentos y el monto aprobado asciende a $242.529 millones de pesos. El 69% de los recursos están destinados a inversiones en infraestructura cultural; un 19% a procesos artísticos y el 12% restante a dotación.</t>
  </si>
  <si>
    <t xml:space="preserve">Grupo de Infraestructura Cultural_x000D_
</t>
  </si>
  <si>
    <t>Al corte 30 de junio, se han entregado 83 infraestructuras culturales, de las cuales 81 son línea base (Dic2019) y 2 más en 2020 las cuales son la construcción de la Biblioteca de Montelíbano en Córdoba y la adecuación de la biblioteca de Cúcuta en Norte de Santander.</t>
  </si>
  <si>
    <t>Cesar Javier Camargo</t>
  </si>
  <si>
    <t>Diseño del Museo Afro de Colombia</t>
  </si>
  <si>
    <t xml:space="preserve">Museo Nacional de Colombia_x000D_
</t>
  </si>
  <si>
    <t xml:space="preserve">Se conformó un Comité Académico con reunión prevista entre la Universidad Santiago de Cali, la Universidad del Valle y ICESI para generar una retroaliamentación sobre los contenidos del Museo. Se realizó ajuste en la Nominación: Museo de la Afrocolombianidad. </t>
  </si>
  <si>
    <t>Diego Camilo Charry S.</t>
  </si>
  <si>
    <t>Indicador Ajustado Abril</t>
  </si>
  <si>
    <t>Museo Nacional: Durante el mes de junio, se llevaron a cabo los mantenimientos a la infraestructura del Museo y al ascensor de personas, pero con las limitaciones propias del confinamiento determinado por las acciones del gobierno para frenar la expansión del COVID-19
PFM: Se han adelantado procesos para el enlucimiento de fachadas para los 2 museos de Popayán
Museos Quinta de Bolívar e Independencia:Se realizaron las actividades contempladas en el plan de mantenimiento general y conservación preventiva de ambos museos.Semanalmente se coordinó con el área administrativa de ambos museos la asistencia del personal de servicios generales para llevar a cabo las jornadas de mantenimiento intensivo en las salas de exhibición. Dada la emergencia sanitaria, el personal de servicios generales y de vigilancia siguió apoyando el desarrollo de las actividades de monitoreo que fueron contempladas en la lista de chequeo, para minimizar los factores de riesgo que puedan presentarse durante el periodo de aislamiento. 
Museos Colonial y Santa Clara: Durante el mes de junio se realizaron 41 mantenimientos a las exposiciones temporales y permanentes de  salas de los museos Colonial y Santa Clara</t>
  </si>
  <si>
    <t>Recursos aplazados.</t>
  </si>
  <si>
    <t>Circuitos nacionales e internacionales de las narradoras afros y sus obras.
Código: Programa mujeres afro narran su territorio</t>
  </si>
  <si>
    <t>Despacho del Ministro - Eliminado</t>
  </si>
  <si>
    <t>Se Elimina</t>
  </si>
  <si>
    <t>Se Elimina aprobado Ministra Junio</t>
  </si>
  <si>
    <t xml:space="preserve">Con corte a 30 de junio se continúa con los procesos de formación, por medio de recursos creados para el trabajo remoto como lo son: videos, audios y materiales impresos para ser desarrollados en casa. Así mismo, se han desarrollado protocolos de bio-seguridad y planes para pasar de retorno a clases presenciales, siguiendo las medidas de alternanza. Las Escuelas de Bogotá, Caldas y Buenaventura  han activado su restaurante por medio de servicios a domicilio, siguiendo las directrices de seguridad nacionales y con esto ayudar a solventar algunos gastos de las mismas. </t>
  </si>
  <si>
    <t xml:space="preserve">Con corte a 30 de junio  se acompañado la formulación, aprobación y elaboración de la resoluciones de la entrega de aportes para los Talleres Escuela de:
- Casanare: Técnicas de construcción con tierra Resolución 0912 de 2020
-Casanare: Cantos de Vaquería: Resolución 0911 de 2020
-Bolívar: Bioconstrucción, resolución 0910 de 2020  </t>
  </si>
  <si>
    <t>Con corte a 30 de junio se ha mantenido un diálogo abierto y constante con los representantes de las manifestaciones. El día 11 de junio se realizó una reunión con la red de gestores de las manifestaciones de la LRPCI del ámbito nacional y de la humanidad en la cual se habló de los desafíos que han tenido las manifestaciones por la emergencia de la COVID-19.</t>
  </si>
  <si>
    <t>Con corte a 30 de junio, la Hacienda La Bolsa en Villa Rica - Cauca fue incluida en la Lista Indicativa de Candidatos a Bien de Interés Cultural del Ámbito Nacional. A la fecha se continúa con la revisión y el trabajo respecto del Puente Eustaquio Palacios de Roldanillo - Valle del Cauca y a la espera de la remisión de la documentación que fue solicitada al departamento del Valle del Cauca (Secretaría de Cultura) en el mes de mayo. Por otra parte,  se continúa con la identificación de contactos con posibles cooperantes locales para el bien de la Iglesia de San Lázaro de Tunja - Boyacá, y se está a la espera de la información documental con la que cuenten -solicitada a las autoridades territoriales/departamental y municipal-; todo lo anterior para la construcción de soportes técnicos y legales que permitan realizar las solicitudes de inscripción en las Listas (Lista Indicativa de Candidatos a Bien de Interés Cultural de los ámbitos nacional o territoriales, según sea pertinente).</t>
  </si>
  <si>
    <t xml:space="preserve">Con corte a 30 de junio,el programa de expedicion sensorial se está adelantamdo en dos regiones, Catatumbo y Montes de María. El vance para este mes fue el proceso de adjudicacion que se realizará en el mes de julio para 4 regiones. (De las cuales se adicinan dos regiones de Pacífico Medio,  Pacífico Sur y Frontera Nariñense ) ; adicional a esto se realizó una propuesta de fortalecimiento para el alcance del programa expedicion sensorial, con el fin de recibir recursos de cooperación internacional; especificamente recursos de la Agencia Presidencial de Cooperación Internacional - APC. </t>
  </si>
  <si>
    <t>Planes formulados y en ejecución
Código: Bicentenario</t>
  </si>
  <si>
    <t xml:space="preserve">Junto con Vicepresidencia y los otros miembros  de la Mesa Bicentenaria se hizo un vídeo conmemorativo a las batallas de Puerto de Sabanilla, Barranquilla, Mompox y Tenerife, conmemorando la independencia de la costa Atlántica, luego de la liberación del Fuerte de Sabanilla, de Puerto Colombia, de Mompox y Tenerife; batallas que se llevaron a cabo el 11 de junio, 12 de junio, 19 de junio y 25 de junio de 1820.  Con ocasión de la pandemia COVID - 19 las reuniones programadas en los municipios antes mencionados no se realizaron, por lo tanto la decisión la de realizar un vídeo para promoverlo en universidades y centros culturales. </t>
  </si>
  <si>
    <t xml:space="preserve">Para el mes de junio En el marco del contrato interadministrativo 1206-20 con la Imprenta Nacional,  se ha avanzado en la impresión de 832.400 ejemplares de la serie "Leer es mi cuento" y  de la guía de promoción de lectura.
En alianza estratégica con el Instituto de Bienestar Familiar -ICBF, se han distribuido 300.000 ejemplares para las familias beneficiarias del ICBF
Los seis títulos que se están imprimiendo y distribuyendo este año son:
- Título No. 33 Versos sencillos Autor: José Martí
- Título No. 34 Memorias de un caballo de la Indepencia Autor: Gonzalo España
- Título No. 35 Cuentos y arrullos del folclor indígena y colombiano
- Título No. 36 Cuentos y arrullos del folclor afrocolombiano
- Título No. 37 Una ronda de Don Ventura Autor: Eugenio Díaz
- Título No. 38 La expedición botánica contada a los niños Autores: Elisa Mujica
Nota: De los 6 títulos de la serie Leer es mi cuento, 2 de ellos son alusivos al Bicentenario de la Independencia: "Memorias de un caballo de la indepencia" y "La expedición botánica contada a los niños". El porcentaje de avance de estos dos títulos es de 18%.
</t>
  </si>
  <si>
    <t>Con corte a 30 de junio, para la formulación del PEMP del conjunto de inmuebles del municipio de Agua de Dios, Cundinamarca, se realizaron las siguientes acciones:
a) Gestión de la adición de los contratos de los profesionales que están trabajando exclusivamente en campo, pues por la emergencia se ha dificultado el desarrollo de sus actividades y están demandando un tiempo mayor. Realización de cronograma con plan de contingencia.
b) Realización de 4 comités de habitabilidad y 4 comités de sostenibilidad para seguimiento de actividades de equipo de trabajo, 2 comités de componente valoración patrimonial, PCI, PCMU, marco institucional, 1 reunión componente habitabilidad y 1 comité de estudio predial histórico.
c) Se realizó el seguimiento y revisión de documentos generados por el equipo de trabajo del PEMP.
d) Se realizaron actividades con actores externos al Ministerio: 1. Evento de taller de mapeo de actores del sector cultura del municipio de Agua de Dios, Cundinamarca.</t>
  </si>
  <si>
    <t>Con corte a 30 de junio, fue aprobada la solicitud de autorización de obra segura de Arte Viva en la Estación de la Sabana, para reiniciar actividades por parte de la secretaria de salud distrital. Sin embargo la Gobernación aún esta gestionando el tramite interno de apropiación de los recursos para las adiciones a los contratos de obra e interventoría; se dio como plazo el 15 de julio de 2020.
Con corte a 30 de junio, fue aprobada la solicitud de autorización de obra segura de Arte Viva en la Estación de la Sabana, para reiniciar actividades por parte de la secretaria de salud distrital. Sin embargo la Gobernación aún esta gestionando el tramite interno de apropiación de los recursos para las adiciones a los contratos de obra e interventoría; se dio como plazo el 15 de julio de 2020.</t>
  </si>
  <si>
    <t>Museo Nacional: A 30 de Junio siguen en ejecución los planes de conservación de las colecciones de patrimonio cultural a cargo del Museo Nacional en Bogotá, realizando la mayoría de actividades de forma remota y algunas presenciales, por la pandemia COVID-19. Continúa el monitoreo de las colecciones, con el apoyo del Área Administrativa, personal de vigilancia y servicios generales, así como el monitoreo de condiciones ambientales de las salas en tiempo real del sistema Hanwell a través de la web. Las actividades presenciales han estado a cargo de los 2 restauradores y el auxiliar admtivo. del Área de Conservación y el coordinador del Grupo de Gestión de Colecciones, para recolección y recibo de obras, fumigación y revisión de colecciones en las 17 salas y las 15 reservas. 
PFM: Se realizó el diseño de  SICRE de tres museos de región para el año 20 y 21 (Museo Alfonso López y el Museo Rafael Núñez, Museo Guillermo Valencia)
Museos Quinta de Bolívar e Independencia: Semanalmente el area de conservación de los dos museos cordinó con el área administrativa el apoyo del personal de servicios generales para cumplir con el plan de conservación anual. El personal de servicios generales y de vigilancia siguió apoyando  las actividades contempladas en la lista de chequeo, elaborada por el area de conservación, para minimizar los factores de riesgo que puedan presentarse durante el aislamiento.
Museos Colonial y Santa Clara: A la fecha, se ha cumplido con  el relacionadas con el registro de la colección, y la actualización del sistema de colecciones colombianas</t>
  </si>
  <si>
    <t xml:space="preserve">Grupo Programa Nacional de Concertación_x000D_
</t>
  </si>
  <si>
    <t>A junio 30 de 2020, se han apoyado a través del PNCC 2.508 proyectos culturales correspondientes al 101% de la meta proyectada para la presente vigencia, así:
*2.245 por convocatoria pública en las líneas de acción:
L1-Lectura y escritura 89
L2-Festivales, Fiestas y Carnavales 734
L3-Fortalecimiento de procesos artísticos, culturales y de la economía naranja 231
L4-Programas de formación artística, cultural y de la economía naranja 845
L5-Investigación, fortalecimiento organizacional y circulación para las artes, el patrimonio cultural y la economía naranja 53
L6-Circulación artística a escala nacional 62
L7-Fortalecimiento cultural a contextos poblacionales específicos 163
L8-Prácticas culturales de la población con discapacidad 68
*116 Salas concertadas
*131 con énfasis en formación musical y práctica orquestal, en las regiones 
Amazonía:21
Caribe:31
Central:15
Eje Cafetero y Antioquia:21
Llanos y Orinoquia:10
Pacífico:20
Santanderes:12
Seaflower:1
*16 proyectos, en: Antioquia 2, Atlántico 1, Bogotá 4, Caldas 1, Córdoba 1, Santander 1, Valle del Cauca 3 y 3 Internacionales
Para un total de 6.858 (LB: 2.050; 2019: 2.300 y 2020: 2.508)
Cabe resaltar que para el año 2020, se superó la meta del indicador "Proyectos artísticos y culturales financiados a través del Programa Nacional de Concertación Cultural", teniendo en cuenta que, para las convocatorias de apoyo a proyectos, actividades artísticas y culturales y de Salas Concertadas, hubo un incremento en el número de proyectos y salas concertadas apoyadas.</t>
  </si>
  <si>
    <t>Nidia Piedad Neira Sosa</t>
  </si>
  <si>
    <t>A junio 30 de 2020, se cumplió con el 50% de esta meta, ya que se realizó el proceso la distribución de los los 449 proyectos seleccionados para su respectivo seguimiento, los cuales corresponden al 20% de los 2.245 proyectos apoyados en la convocatoria 2020.</t>
  </si>
  <si>
    <t xml:space="preserve">Grupo Programa Nacional de Estímulos_x000D_
</t>
  </si>
  <si>
    <t xml:space="preserve">Con la apertura de la primera fase de la convocatoria en el mes de abril se dio avance al proceso de deliberaciones y notificaciones teniendo como resultado del segundo trimestre y con corte al 30 de junio de 2020 un total de 88 ganadores. </t>
  </si>
  <si>
    <t>Desired Gamboa Báez</t>
  </si>
  <si>
    <t xml:space="preserve">No se registra ningún avance en el segundo trimestre del año sobre este indicador  ya que a pesar de contar con ganadores, el seguimiento se realizará una vez se otorguen los Estímulos. </t>
  </si>
  <si>
    <t>Con corte a 30 de junio se valido la plataforma de comercialización de productos de la Escuela taller Naranja https://escuelatallernaranja.com/</t>
  </si>
  <si>
    <t xml:space="preserve">Con corte a 30 de junio se ha continuado gestionando recursos para la implementación del Taller Escuela de comida tradicional bajo el modelo de diáspora africana. </t>
  </si>
  <si>
    <t>Con corte al 30 de junio: El desarrollo a plenitud de la actividad depende del descongelamiento de recursos para la vigencia 2020. Para el mes de julio de solicitará ajuste de la meta del indicador</t>
  </si>
  <si>
    <t>Con corte al 30 de junio:
1. Durante el  mes de junio se emitieron 3 certificados de inversión, para un total de 11 certificados de inversión en el 2020
2. A corte del 30 de junio de 2020, el equipo de instituciones evaluó un total de 280 proyectos que se presentaron para obtener el beneficio de rentas exentas por 7 años.
Durante este mes el Comité de Economía Naranja del Ministerio de Cultura se ha reunido dos veces para dar el concepto de estos proyectos, donde se ha decidido:
CUMPLE: 115
NO CUMPLE: 165
TOTAL PROYECTOS CONVOCATORIA MARZO: 280 
En el mes de Julio saldrá la segunda convocatoria para empresas que accedan al sistema de beneficios tributarios</t>
  </si>
  <si>
    <t xml:space="preserve">Durante el mes de junio se presentaron los siguientes avances a la implementación 2020: a) Priorización final mediadores 2019 y bibliotecarios públicos 2020 para acompañamiento remoto de 161 mediadores de 123 BRI y 142 bibliotecarios públicos que recibirán acompañamiento remoto (no se acompañarán 8 bibliotecas públicas debido a las condiciones de conectividad). b)Teniendo en cuenta el beneficio de paquetes de voz y datos para el acompañamiento remoto se gestionó el envío de cartas a mediadores de 123 BRI y a alcaldías de las 142 bibliotecas públicas priorizadas, para autorización y firma de compromisos de las recargas destinadas a recibir el acompañamiento y a realizar acciones con sus comunidades en fase remota. c) Diagnóstico inicial mediadores BRI 2020: Se contactaron 112 mediadores de 85 BRI y se formularon charlas virtuales de acompañamiento remoto, previo a fase presencial, dirigida a 109 mediadores de 85 BRI que tienen las condiciones de conectividad requeridas. </t>
  </si>
  <si>
    <t xml:space="preserve">En el mes de mayo los Directores de los museos del Ministerio de Cultura en Bogotá, analizaron las opciones para el desarrollo de estrategias virtuales con el fin de continuar las "Exposiciones Itinerantes" en las sedes del Banco de la República y otras entidades culturales de las regiones.   </t>
  </si>
  <si>
    <t xml:space="preserve">Grupo de Gestión Financiera y Contable_x000D_
</t>
  </si>
  <si>
    <t xml:space="preserve">Se han realizado un 60% de compromisos, Obligado 35 % y Pagos realizados un 34% del 1 enenro al 30 de Junio 2020, de acuerdo a lo enviado por las areas  de su ejecucion </t>
  </si>
  <si>
    <t>Sandra Milena Ruiz Manrique</t>
  </si>
  <si>
    <t>Correponde al seguimiento e informe de cuplimiento del primer trimestre de la vigencia 2020, para los 72 indicadores del Plan Estrategico Institucional 2019-2022 del Ministerio de Cultura.</t>
  </si>
  <si>
    <t>Carlos Alberto Morales Castro</t>
  </si>
  <si>
    <t xml:space="preserve">Secretaría General </t>
  </si>
  <si>
    <t>En el año 2019 se ejecutaron 6.608.421.683= para tiquetes, logistica y viáticos.  A 30 de junio de 2020 se  han asignado un total de $3.682.163.202= para tiquetes, logística y viáticos.</t>
  </si>
  <si>
    <t>Paola Andrea Arboleda Guzman</t>
  </si>
  <si>
    <t>A junio de 2020 se ha implementado en un 50% las siete dimensiones que corresponde a la operatividad del Modelo Integrado de Planeación y Gestión, los principales avances se han dado en la Dimensión de Direccionamiento Estratégico, Talento Humano, Gestión con Valores para resultados, Gestión del Conocimiento, Control Interno y Evaluación de Resultados.</t>
  </si>
  <si>
    <t>Guillermo Enrique Banoy Parra</t>
  </si>
  <si>
    <t>Se estableció un plan  de integración el cual se encuentra en un 65% de ejecución de acuerdo con los diagnósticos de cada subsistema y las actividades planificadas, encontrando el siguiente estado:• Sistema de Gestión de Calidad ISO 9001:2015 (100%) • Sistema de Gestión Ambiental ISO 14001:2015 (74%) • Sistema de Gestión Seguridad de la Información ISO 27001:2013: 57% Controles (50%) • Sistema de Gestión Salud y Seguridad en el Trabajo Dec.1072 Resol. 0312 (85%)</t>
  </si>
  <si>
    <t xml:space="preserve">Actualmente se estan adelantando tres auditorias internas de gestión a Contratos, Proceso de Comisiones y Viaticos y se cerró la auditoria de Gestión Documental, se esta elaborando el Plan de mejoramiento. </t>
  </si>
  <si>
    <t>Mariana Salnave Sanin</t>
  </si>
  <si>
    <t>Se realizó el seguimiento y monitoreo de las actividades establecidas en el Plan Anticorrupción y de Atención al ciudadano, a través del registro de los avances al 30 de junio de los cinco componentes de acuerdo con la evidencia suministrada por los responsables, así: 1. Mapa de Riesgos de Corrupción (100%) 2.Estrategias de Racionalización (50%) 3.Rendición de Cuentas (75%) 4.Servicio al ciudadano  (75%) 5.Transparencia (75%)</t>
  </si>
  <si>
    <t xml:space="preserve">Grupo de Gestión Humana_x000D_
</t>
  </si>
  <si>
    <t>Para el mes de junio se ejecutaron 0 capacitaciones, para un acumulado de 13, es decir el 43% de ejecución del plan de capacitación, dado que la meta corresponde a 30 capacitaciones en el año. No obstante, culminaron los siguientes eventos de capacitación que iniciaron en el mes de mayo, así:
1. INDUCCIÓN: Durante el mes de junio 11 servidores concluyeron la inducción y presentaron la evaluación correspondiente, de tal manera que a 30 de junio se alcanzó un total de 48 participantes en el programa de inducción con evaluación efectuada, de los cuales el 100% obtuvo un puntaje superior a 70 puntos sobre 100.
2. Modelo Integrado de Planeación y Gestión MIPG: el Curso virtual, se continuó ofertando contó con la participación de 2 funcionarios más que concluyeron satisfactoriamente.  Los participantes evaluaron en nivel de satisfacción alto y muy alto este evento.
3. Marketing digital y nuevas tendencias: culminaron satisfactoriamente este curso dos (2) funcionarios para el mes de junio, para un total de 13 participantes, de las cuales el 73% evaluaron en nivel muy alto de satisfacción la capacitación, el 27% restante reportaron un bajo nivel de satisfacción. 
4. Capacitación en aplicativo AZ digital: se ejecutó otra jornada de sesiones de capacitación personalizada, en modalidad virtual, coordinadas con el Grupo de Gestión Documental, en la cual participaron 10 servidores, para un total de 42 personas capacitadas.</t>
  </si>
  <si>
    <t>Edna Johana Tamayo Hurtado</t>
  </si>
  <si>
    <t>Nivel de satisfacción promedio de las encuestas diligenciadas: Para el mes de junio no se desarrollaron eventos de capacitación, sin embargo, aplicaron la encuesta 25 servidores que culminaron las capacitaciones. El acumulado a la fecha corresponde a 96%, dado que los participantes calificaron en nivel alto (3) y muy alto (4) su satisfacción de los eventos de capacitación.</t>
  </si>
  <si>
    <t xml:space="preserve">Grupo de  Gestión de Sistemas  e Informática _x000D_
</t>
  </si>
  <si>
    <t xml:space="preserve">Se ha cumplido con la capacidad instalada para el funcionamiento. </t>
  </si>
  <si>
    <t>Imelda Cecilia Rodriguez Pena</t>
  </si>
  <si>
    <t xml:space="preserve">Grupo de Gestión Documental_x000D_
</t>
  </si>
  <si>
    <t>Se actualizó el Plan Institucional de Archivos PINAR, y se solicitó aprobación del mismo a inicios del mes de marzo de 2020, se esta esperando aval por parte del Comité respectivo.</t>
  </si>
  <si>
    <t>Clara Alexandra Cifuentes Avila</t>
  </si>
  <si>
    <t>A 30 de junio se han proferido por distintos jueces de la República 8 fallos. Todos han sido favorables al Ministerio de Cultura. A la fecha,se supera con creces la meta de 80% de favorabilidad de fallos a favor de la Entidad (100%)</t>
  </si>
  <si>
    <t>Metas</t>
  </si>
  <si>
    <t>Total</t>
  </si>
  <si>
    <t>Cumplimiento 1er. Trim</t>
  </si>
  <si>
    <t>En el primer trimestre del 2020 se adelantó una reunión entre la Dirección de Fomento Regional y la Oficina Asesora Jurídica con el fin de abordar la metodología a utilizar en la elaboración de un documento que  señale  las necesidades del Sector</t>
  </si>
  <si>
    <t>OK</t>
  </si>
  <si>
    <t>Para el año 2019 se realizaron:
Ley 1943 - 2019 / Ley 2010 - 2019 (Reforma Tributaria
Ley 1955 - 2019 (Plan Nacional de Desarrollo)
Resolución 1933 - 2019 (Línea Reactiva Findeter)
Se emitió Decreto 286 de 2020 el cual reglamenta el numeral 1 del artículo 235-2 del E.T., modificado por el artículo 91 de la ley 2010 de 2019.
El  25 de marzo de 2020 se expidió el Decreto 474 "Por el cual se adiciona el Decreto 1080 de 2015, Decreto Único Reglamentario del Sector Cultura, reglamentando el artículo 177 de la ley 1955 de 2019, Ley del Plan Nacional de Desarrollo 2018 - 2022, Pacto por Colombia, Pacto por la Equidad, y el artículo 90 de la ley 1556 de 2012, modificado por el artículo 178 de la Ley 1955 de 2019". Por su parte, el Decreto reglamentario de los artículos 179 y 180 de la Ley 1955-2019 PND se encuentra radicado en el Ministerio de Hacienda, una vez revisado, se procederá también a remisión hacia la Oficina Jurídica de la Presidencia de la República para sanción presidencial.</t>
  </si>
  <si>
    <t>Con corte a 30 de marzo se esta formulando la política para todo el país, no se puede territorializar.</t>
  </si>
  <si>
    <t>Con corte a 30 de marzo se han desarrollado ya 7 pilotaje de la caja de herramientas con comunidades en 7 ciudades diferentes del país esto ha permitido que las comunidades cuentan con nuevos insumos de conocimientos y de planificación del patrimonio culutral inmaterial en contextos urbanos de fora participativa.</t>
  </si>
  <si>
    <t>Ya se cuenta con la contratación de un experto lingüista quien apoyará los procesos para continuar con la ruta de concertación y protocolización del Plan Decenal de Lenguas.</t>
  </si>
  <si>
    <t>Durante la vigencia 2020, en mesa técnica realizada con el DNP (26-03-2020) se ha acordado que la vía de acción  más adecuada para el año en curso es la consolidación de un Plan Estratégico y Operativo de la Política en donde se elabore un plan de acción y de seguimiento de los compromisos plasmados en la mencionada política, que luego sea aprobado por Consejo Nacional de Economía Naranja y en donde se analicen los resultados y los cuellos de botella que limiten su cumplimiento.</t>
  </si>
  <si>
    <t>Se avanzó en la consolidación de una medición del turismo cultural para el país. DANE y MinCit, con el apoyo del Ministerio de Cultura, establecieron una hoja de ruta preliminar para la consolidación de una metodología adecuada para este tema.</t>
  </si>
  <si>
    <t>Asesores de la Dirección de Fomento Regional visitaron 1000 municipios, 31 ciudades capitales y 32 departamentos para realizar asistencia técnica a institucionalidad cultural, gestores culturales y consejos de cultura en temas relacionados con planeación, formulación de proyectos, financiación y participación ciudadana. Se han visitado 1063 de 1134 departamentos y municipios para un avance del 93%</t>
  </si>
  <si>
    <t>250 municipios han girado a Colpensiones la suma de $76.265 millones para asignar a 3.115 creadores y gestores culturales los beneficios de anualidad vitalicia (2.730) y financiación de aportes al Servicio Social Complementario de BEPS (385).</t>
  </si>
  <si>
    <t>El resultado del indicador se analizará a partir de junio del 2020, cuando los planes de desarrollo sean aprobados. La Dirección de Fomento Regional acompaña la formulación del componente cultural mediante la entrega de un Kit de herramientas para diagnóstico y planificación estratégica a mandatarios y responsables de cultura, a través de asesorías presenciales y no presenciales, donde se presta asistencia</t>
  </si>
  <si>
    <t>FEBRERO:
Se adelantó la planificación de las siguientes actividades relacionadas con la Estrategia Nodos:
1) Definición de meta y productos/resultados 2020
2) Asignación de territorios-nodo a asesores
3) Articulación con enlaces territoriales de la Dirección de Fomento de MinCultura y de MinCIT.
4) Plan de trabajo (No. de visitas en territorio, objetivos y logros a alcanzar)
5) Diseño de protocolo de acompañamiento a los nodos .
MARZO:
1) Acompañamiento técnico a las entidades territoriales de enlace de los nodos de Pasto, Bucaramanga y Valledupar,  con el objetivo de socializar el documento diagnóstico resultado de la implementación del Mapeo Exprés de Industrias Culturales y Creativas:
2) Acompañamiento técnico a las entidades territoriales de enlace de los nodos de Cúcuta, Armenia, Neiva, con el objetivo de presentar la ruta a seguir para la implementación de la metodología de Mapeo Exprés de Industrias Culturales y Creativas.
3) Acompañamiento técnico para planes municipales de desarrollo de: Valledupar, Pasto, Tunja, Mocoa, Riohacha.
4) Acompañamiento técnico para planes departamentales de desarrollo de: Cesar, Nariño, Boyacá, Putumayo, La Guajira, Córdoba.</t>
  </si>
  <si>
    <t>Se está realizando el estudio de mercado y los requisitos previos para el lanzamiento del convenio, así mismo, se busca dada las medidas adopatas por el COVID-19 realizar medidas de contingencia, realizando fortalecimiento de los colectivos mediante el diseño y aplicación de estrategias pedagógicas que permitan el trabajo a distancia</t>
  </si>
  <si>
    <t>Indicadores en proceso de modificación, dado que la focalización del programa cambio para aunmentar la covbertura en el país, por lo tanto no hay avance.</t>
  </si>
  <si>
    <t>Como ejercicio previo a la implementación de las agendas creativas, se adelantaron las siguientes actividades: 
FEBRERO:
1) Se definieron las fuentes de información para insumos en la elaboración de las Agendas Creativas (Agendas de Competitividad, Pactos Territoriales, Instrumentos MinCIT, Mapeos de Industrias Culturales y Creativas)
2) Se definieron los contenidos a incluir en las agendas creativas.
3) Se hizo la focalización de territorios-nodo que contarán con agenda (Barranquilla, Bucaramanga, Manizales, Medellín, Cali, Cartagena, Pasto, Pereira, Santa Marta, Valledupar)
MARZO:
1) Adecuación del instrumento para la proyección de los planes operativos de las agendas creativas.
2) Selección de categorías y variables de priorización de proyectos y diseño de instrumento "matriz de priorización de proyectos regionales naranja" para definir junto con los nodos, los proyectos principales de las agendas.</t>
  </si>
  <si>
    <t>Durante el mes de marzo se realizaron visitas a territorio a las siguientes ciudades: Barranquilla (10 y 11 de marzo de 2020), Cali (02 y 03 de marzo de 2020) y Medellín (04 y 05 de marzo de 2020) . En donde los principales logros fueron: En Cali, se propuso la inclusión en Plan Territorial de Desarrollo la creación de tres (3) ADN más, en la ciudad de Medellín se propuso la conformación de dos (2) ADN además del Perpetuo Socorro y en la ciudad de Barranquilla se esa trabajando en los incentivos tributarios territoriales para emprendimientos al interior de las ADN.
También se ha enviado información vía correo institucional a los municipios de Valledupar, Pamplona, Armenia, La Ceja y Villapinzón para estudiar la factibilidad de conformación de ADN en esas ciudades.</t>
  </si>
  <si>
    <t>Se ha avanzado con la implementación del comité de sentencias interdirecciones, en la elaboración del plan de accion de sentencias y estructuracion de las propuestas elaboradas con las comunidades. Se tiene previsto para el segundo trimestre adelantar los procesos de suscripcion de los convenios e inicio de acciones.</t>
  </si>
  <si>
    <t>El 6 de febrero se tuvo reunión covocada por el DANE para revisar de forma conjunta el formulario de la Encuesta de Consumo Cultura, en particular de las preguntas incluidas en: F. LECTURA Y AUDIOVISUALES, y de las preguntas de la Encuesta de lectura aplicada en 2017 ENLEC, con el fin de actualizar el formulario en lo que correspondiera. Con corte a 31 de marzo el DANE se encuentra preparando la encuesta de consumo cultural, la cual medirá el índice de lectura.</t>
  </si>
  <si>
    <t>Durante el trimestre se continuó con la revisión de títulos a digitalizar para el período, y de esta forma consolidar el plan anual de digitalización.  En total se han digitalizado 3.119: LB 1.300 + 1.500 (en 2019) + 125 (enero 2020) + 125 (febrero 2020) + 69 (marzo 2020).</t>
  </si>
  <si>
    <t>Durante el mes de marzo accedieron al portal 107.873 usuarios, el número de usuarios aumentó en relación con el mes pasado, dada la estartegia de difuión de los portales que se viene realizando en articulación con la Oficina e Prensa y la Dirección de Cinematgrafia para atender la emegencia de COVID19.
Los ususrios que accedieron en el trimestre corresponden a 159.649, para un acumulado de 1.859.687.</t>
  </si>
  <si>
    <t>Jill San Juan R.</t>
  </si>
  <si>
    <t>En 2020 se iniciarán las asesorías y acompañamientos de forma remota y virtual e iniciarán en esta modalidad el 13 de abril. Se incluye el total de la meta 2019 más 6 adicionales realizadas en ese año.</t>
  </si>
  <si>
    <t xml:space="preserve"> Con corte a 30 de marzo se aplicó la ruta metodológica que permitió el  diseño de cualificaciones para las tres categorías de la economía naranja así: 
Categoría 1 artes y patrimonio 
Categoría  2 Industrias Creativas: 
Categoría  3 Creaciones funcionales: Se adelanto la etapa A: Caracterización y  B Análisis de Brechas  de Capital Humano, se continuara con la etapa D  en 2020</t>
  </si>
  <si>
    <t xml:space="preserve">Para el mes de marzo, se realizó el estudio del sector para los procesos de formación del grupo de música y de artes visuales. Así mismo en el SecopII se publicaron los procesos de formación en gestión cultural, dramaturgia y los talleres de Escritura Creativa RELATA, para el caso de formación de danza, se realizó el diseño para los procesos formativos. Es importante resaltar que debido a la contingencia que se está viviendo por el covid 19, los proceso de formación de la Dirección de Artes se realizaran de manera virtual o con otras estrategias que no requieran desplazamientos a territorio. </t>
  </si>
  <si>
    <t>Para el mes de marzo se están formado a través de los Centros de Formación Musical Batuta 18.000 niños, niñas, jóvenes y adolescentes, así mismo se continua con el fortalecimiento y acompañamiento a escuela del barrio Nuevo Horizonte de la comuna cinco del municipio de Tumaco, para lo cual se realizó el estudio del sector con la invitación a tres entidades del municipio Tumaco, dicho proceso permitirá beneficiar a 400 niños, niñas y jóvenes del casco urbano y de centros poblados.</t>
  </si>
  <si>
    <t>Durante el primer trimestre del 2020, se avanzó en el análisis de los proyectos de circulación y formación de públicos de la Dirección, que le aportan a este indicador, tanto digitales como físicos. Con corte a 31 de marzo no hay avances cuantitativos, razón por la cual, el avance acumulado para el 2020 es el de cierre del 2019 que fué de 16 municipios acompañados.</t>
  </si>
  <si>
    <t>Durante el año 2019 se fortalecieron 10 colectivos de comunicación en narrativas, creacion y comunicación.  
A 31 de marzo 2020 se consolido toda la información pertinente para seguir con la contratacion de la Entidad sin animo de lucro con la que se piesna adelantar las actividades que permitiran fortalecer escuelas de comunicación indígena de acuerdo con los compromisos establecidos en las mesas de concertación y con esto dar cumplimiento a este indicador.</t>
  </si>
  <si>
    <t xml:space="preserve">Entre el 01 de enero y el 31 de marzo del 2020  se registraron 427.727  visitas de usuarios a los contenidos de la plataforma Retina Latina, hubo un aumentó en el consumo de la plataforma por los usuarios para suplir las necesidades de consumo de contenidos audiovisuales y cinematográficos que no se puede atender presencialmente en salas de cine del país, a raíz de la cuarentena por el Covid-19. Sumados a la linea base y a las visitas de las 2.211.031 del año 2019, dan un total acumulado de  2.638.758  </t>
  </si>
  <si>
    <t>Para el año 2019 se crearon 256 nuevos contenidos de comunicación cultural. 
de enero amarzo 31 de 2020 se diseño la estrategia de apoyo en la producción de nuevos contenidos, donde se incluye contenidos producidos por  indígenas, NARP y creadores de contenidos en diferentes territorios del país y se dio inicio con el proceso de estudio de mercado para dar inicio a la contratación del convenio cjon el que se adelantaran las actividades para dar cumplimiento a este indicador.</t>
  </si>
  <si>
    <t>Al corte de marzo de 2020 se han realizado 119 presentaciones, donde 104 fueron al cierre del 2019 y 15 presentaciones en lo corrido del 2020 así: 5 Ballet "El Lago de los cisnes", 5 Concierto de temporada en el Teatro Colón, 4 Concierto familiar "Travesía Sinfónica" Teatro Mayor JMSD y 1 Concierto virtual "Nimrod".</t>
  </si>
  <si>
    <t xml:space="preserve"> Para la vigencia 2020 no se registra avance de funciones en la sala del teatro, dadas las medidas de seguridad y salubridad implementadas por el gobierno frente al COVID 19, las cuales obligaron al cierre del Teatro y en consecuencia a la cancelación de los espectáculos que se tenían programados para el primer semestre del año. Sin embargo, en el mes de marzo el Teatro Colón realizó la transmisión de la obra Woyzeck a través de los canales de internet: Youtube y Facebook, logrando 38.595 visualizaciones.</t>
  </si>
  <si>
    <r>
      <t>Durante la vigencia 2019 se crearon dos instrumentos de financiación los cuales fueron el desarrollo del Programa Nacional de Estímulos en el Capítulo Naranja y el funcionamiento de la Línea Reactiva de FINDETER.  
Para la vigencia 2020 se desarrollarán convenios con Bancoldex y el FNG, los cuales se encuentran pausados teniendo en cuenta el congelamiento de recursos realizado en esta vigencia al Ministerio de Cultura y puntualmente al grupo de Emprendimiento Cultural.
(</t>
    </r>
    <r>
      <rPr>
        <b/>
        <sz val="12"/>
        <rFont val="Arial"/>
        <family val="2"/>
      </rPr>
      <t>Nota OPA:</t>
    </r>
    <r>
      <rPr>
        <sz val="12"/>
        <rFont val="Arial"/>
        <family val="2"/>
      </rPr>
      <t xml:space="preserve"> La meta del cuatrienio se proyecto en 2019 (Año 1), por esto no hay metas en los años siguientes, entonces el cumplimiento de la meta se valorara sobre la meta del cuatrienio). </t>
    </r>
  </si>
  <si>
    <t>A 31 de marzo de 2020 se han gestionado $ 12.769.495.295 de pesos en recursos de cooperación, que corresponden al 31.9% de la meta del cuatrenio.</t>
  </si>
  <si>
    <t>A 31 de Marzo de 2020 se han aprobado recursos de regalías por más de 212 mil millones de pesos correspondientes a 86 proyectos para 23 departamentos: Antioquia, Arauca, Atlántico, Boyacá, Caldas, Caquetá, Casanare, Cauca, Cesar, Chocó, Córdoba, Cundinamarca, Huila, La Guajira, Magdalena, Nariño, Putumayo, Quindío, Risaralda, San Andrés, Santander, Sucre y Valle Del Cauca.</t>
  </si>
  <si>
    <t>Al corte 31 de marzo, se han entregado 83 infraestructuras culturales, de las cuales 81 son línea base (Dic2019) y 2 más en 2020 las cuales son la construcción de la Biblioteca de Montelíbano en Córdoba y la adecuación de la biblioteca de Cúcuta en Norte de Santander.</t>
  </si>
  <si>
    <t>Se realizó ajuste en la Nominación: Museo de la Afrocolombianidad</t>
  </si>
  <si>
    <t>Se realizaron los mantenimientos en los meses de enero y febrero pero dada la contingencia de salud, no se pudieron realizar en su totalidad los del mes de marzo.</t>
  </si>
  <si>
    <t>Con corte a 30 de marzo el Ministerio de Cultura se reintegró a la Junta Directiva de la Escuela Taller de Salamina, encaminada a la salvaguarda de oficios tradicionales de la región cafetera, a través de programas de formación y desarrollo humano, dirigidos a comunidades en situación social vulnerable se abrieron los curso de formación de cocina tradicional, construcción tradicional y ebanistería se realizo un aporte a final de 2019 de 1.000 millones de pesos para la recuperación de su sede, por medio de talleres de formación que serán ejecutados durante el año 2020 en este momento hay un total de 38 estudiantes inscritos. cumpliendo con la meta establecida.</t>
  </si>
  <si>
    <t>Con corte a 30 de marzo, el Ministerio de Cultura se encuentra en el fortalecimiento de ocho Talleres Escuela y en la consecución de recursos de contrapartida para el fortalecimiento de más Talleres Escuela.</t>
  </si>
  <si>
    <t xml:space="preserve">Con corte a 30 de marzo no hay avances en este indicador </t>
  </si>
  <si>
    <t xml:space="preserve">Con corte a 30 de marzo se continúa con la revisión y el trabajo en la bolsa de Villa Rica - Cauca, en la Iglesia de San Lázaro Tunja - Boyacá y en el Puente Eustaquio Palacios de Roldanillo - Valle del Cauca; para realizar la solicitud de inscripción en las Listas.
</t>
  </si>
  <si>
    <t>Para el mes de marzo, el Programa de Expedición Sensorial se encuentra en reevaluación de sus acciones los anterior teniendo en cuenta que por la contingencia que se está viviendo por el covid 19, no se pueden realizar reuniones con más de dos personas no tan poco se pueden realizar desplazamientos a territorio.</t>
  </si>
  <si>
    <t>Se llevaron a cabo dos actos conmemorativos en un mismo día, tanto el combate de Yolombó el 11 de febrero de 1820 por parte del grueso de la División de Cazadores con José María Córdova y la batalla de Chorros Blancos el 12 de febrero de 1820, en la cual el General y gobernador militar  de Antioquia, José María Córdova Muñoz, derrotó al ejercito español comandado por Francisco Warleta.</t>
  </si>
  <si>
    <t xml:space="preserve">La producción y circulación en todo el país de 6 nuevos títulos de la Serie Leer es mi cuento-2 de ellos alusivos al Bicentenario: Al 31 de marzo se avanzó con la firma del contrato interadministrativo con la Imprenta Nacional de Colombia, para la impresión y distribución de 1.619.000 ejemplares de los seis títulos de la serie "Leer es mi cuento" y de la Guía de promoción de lectura para dicha serie. 
Los seis títulos que se imprimirán y distribuirán este año son:
- Título No. 33 Versos sencillos Autor: José Martí
- Título No. 34 Memorias de un caballo de la Indepencia Autor: Gonzalo España
- Título No. 35 Cuentos y arrullos del folclor indígena y colombiano
- Título No. 36 Cuentos y arrullos del folclor afrocolombiano
- Título No. 37 Una ronda de Don Ventura Autor: Eugenio Díaz
- Título No. 38 La expedición botánica contada a los niños Autores: Elisa Mujica
Igualmente, se avanzó con la aprobación de las pruebas de color y  se dio inicio a la impresión del material. 
Nota: De los 6 títulos de la serie Leer es mi cuento, 2 de ellos son alusivos al Bicentenario de la Independencia: "Memorias de un caballo de la independencia" y "La expedición botánica contada a los niños". El porcentaje de avance de estos dos títulos es de 20%
</t>
  </si>
  <si>
    <t>Con corte a marzo 30 se suscripción de convenio interarministrativo entre el Sanatorio de Agua de Dios E.S.E. y Mincultura en apoyo a la realización del PEMP.* Realización de 3 comités de captura de información en campo del componente de habitabilidad y 3 comités de captura de información en campo del componente de sostenibilidad para seguimiento de actividades de equipo de trabajo.
* Captura de información en campo técnica y encuestas socioeconómicas a un 25%.
* Se realizó reunión con alcalde municipal para realizar una capacitación sobre las herramientas de planeación y gestión que ordenan este territorio y sus necesidades en cuanto a armonización.</t>
  </si>
  <si>
    <t xml:space="preserve">Con corte a 30 de marzo se esta haciendo una adición al proyecto de arte viva en la estación de la sabana </t>
  </si>
  <si>
    <t>Se realizaron los planes mensuales de enero y febrero, en el mes de marzo no se ejecutaron por la emergencia sanitaria.</t>
  </si>
  <si>
    <t>Al corte de marzo 31 de 2020, el avance acumulado correponde al apoyo de 6.736 proyectos culturales y artísticos en todo el país, logrando impulsar procesos y actividades culturales de interés común, en el marco del reconocimiento, del respeto por la diversidad cultural, generando condiciones para  la creación, circulación y acceso a la cultura en los territorios (Del total 4.350 se apoyaron hasta el 2019 y lo corrido del 2020 se apoyaron 2.386 proyectos).</t>
  </si>
  <si>
    <t>A marzo 31 de 2020, se planeó la distribución y se seleccionaron los 449 proyectos que corresponden al 20% de los 2.245 proyectos apoyados en la convocatoria 2020.</t>
  </si>
  <si>
    <t>La meta acumulada del cierre del 2019, debido a que en el 1er trimestre no han abierto  convocatorias</t>
  </si>
  <si>
    <t>Yadyth Rosa Cuesta Baldrich</t>
  </si>
  <si>
    <t>Se mantiene la meta del 2019, ya que las convocatorias no han abierto en este 1er trimestre</t>
  </si>
  <si>
    <t>Con corte a 30 de marzo se va a realizar un aporte de $71.000.000 para el proyecto de socializacion de productos.</t>
  </si>
  <si>
    <t xml:space="preserve"> Con corte a 30 de marzo en el Baluarte de San José se desarrollaron talleres para los aprendices de cocinas de la Escuela Taller, con chefs invitados sobre cocina internacional, y con matronas sobre cocina tradicional. </t>
  </si>
  <si>
    <t>La definición de avances cuantitativos y cualitativos dependerá del descongelamiento de los recursos 2020</t>
  </si>
  <si>
    <t>En el año 2019 373 empresas accedieron a beneficios tributarios; en lo corrido de 2020 se han emitido 30 certificados de inversión o donación cinematográfica y 2 empresas han recibido actos de conformidad para los proyectos registrados en la plataforma.
Lo anterior teniendo en cuenta que se han registrado 240 empresas en la plataforma www.economianaranja.gov.co, de las cuales 125 han enviado su proyecto y el resto aún se encuentran diligenciando la información solicitada; de estos 125 proyectos, el Comité de Economía Naranja del Ministerio de Cultura ha emitido concepto previo sobre 22 proyectos (2 para acto de conformidad, 12 para acto de no conformidad y 8 para solicitud de aclaración). Los otros 103 proyectos se encuentran en revisión por parte del equipo evaluador.</t>
  </si>
  <si>
    <t>Con corte a 31 de marzo, se finalizó el proceso de evaluación de las 358 bibliotecas validadas en la convocatoria 2020, se seleccionaron 148 bibliotecas públicas teniendo en cuenta los criterios establecidos en el documento de convocatoria,  y se realizó la priorización directa de dos bibliotecas: la Biblioteca Departamental de Guainía, priorizada por compromisos de los Talleres Construyendo País, y la Biblioteca Pública La Primavera, de Vichada, postulada a la primera fase y cuya selección se aplazó para 2020. Estas dos bibliotecas debieron presentar la documentación correspondiente a la convocatoria y obtuvieron altos puntajes validando la viabilidad de su selección para esta vigencia. Durante marzo se publicaron los resultados de las 150 bibliotecas públicas seleccionadas para la fase II, las cuales están ubicadas en 28 departamentos del país.</t>
  </si>
  <si>
    <t>De acuerdo al plan del año, se realizó la preparación del programa de exposiciones por trimestres y se alistó la primera exposición para iniciar a partir del 23 de marzo. Sin embargo, debido a la cuarentena por la pandemia Covid-19, está pendiente enviar la exposición.</t>
  </si>
  <si>
    <t xml:space="preserve">Se han realizado un 42% de compromisos, Obligado  17% y Pagos realizados un 13% del 1 enenro al 31 de Marzo 2020, de acuerdo a lo enviado por las areas  de su ejecucion </t>
  </si>
  <si>
    <t>Correponde al seguimiento e informe de cuplimiento del primer trimestre de la vigencia 2020, para los 73 indicadores del Plan Estrategico Institucional 2019-2022 del Ministerio de Cultura.</t>
  </si>
  <si>
    <t>En el año 2019 se ejecutaron 6.608.421.683= para tiquetes, logistica y viáticos.  A 31 de marzo de 2020 se  han asignado un total de $3.894.468.000= para tiquetes, logística y viáticos.</t>
  </si>
  <si>
    <t xml:space="preserve">Al cierre del primer trimestre se ha implementado en un 48% las siete dimensiones que corresponde a la operatividad del Modelo Integrado de Planeación y Gestión, los principales avances se han dado en la Dimensión de Direccionamiento Estratégico, Talento Humano, Gestión con Valores para resultados, Control Interno y Evaluación de Resultados.
En la dimensión de direccionamiento estratégico se formuló el Plan Estratégico Institucional, se levantaron los Planes Acción y se documentaron los planes de adquisicoiones para la vigencia 2020, En la Dimensión de Talento Humano se formularon y publicaron los Planes de Capacitación, Vacantes, Seguridad Salud y el trabajo, incentivos institucionales y previsión de recursos humanos, y el Plan GETH. En la dimensión de Gestión con valores para el resultado, se realizó seguimiento al plan de trabajo para la implementación de MIPG y al plan de integración de los subsistemas de gestión del SIGI.  En la dimensión de Evaluación de resultados se realizó segumiento al ultimo periodo de los indicadores de desempeño para el cierre de la vigencia 2019 y se formularon los de la vigencia 2020 de los 16 procesos y 13 Subprocesos, a través de cuales se adelanta el seguimiento a los avances en las estrategias y al desempeño institucional del Ministerio de Cultura.  En la Dimensión de Control Interno se realizó el último seguimiento a los mapas de riesgos de la vigencia 2019 y se actualizaron los de la vigencia 2020.
</t>
  </si>
  <si>
    <t xml:space="preserve">Se realizó una evaluación por cada Subsistemas para ver su avance con respectos a las normas que los rigen encontrando el siguiente estado:
•	Sistema de Gestión de Calidad ISO 9001:2015: 100%
•	Sistema de Gestión Ambiental ISO 14001:2015: 74%
•	Sistema de Gestión Seguridad de la Información ISO 27001:2013: 57% Controles: 50%
•	Sistema de Gestión Salud y Seguridad en el Trabajo Dec.1072 Resol. 0312: 85%
Con base en este esquema se estableció un plan  de integración el cual se encuentra en un 65% de ejecución de acuerdo con los diagnósticos de cada subsistema y las actividades planificadas para cada uno de los mismos al cierre del primer trimestre de 2020.
</t>
  </si>
  <si>
    <t>Se realizó la auditoria eventual al Proceso de Nómina, se  reactivó la auditoria interna de gestión al Programa de Fortalecimiento a Museos.  Se realizó el diagnóstico del Programa Anual de Auditorias, se elaboró la propuesta para la vigencia 2020, pendiente de aprobación por parte del Comite CCI.  Se adelantó la primera reunión con los auditores internos de Calidad.</t>
  </si>
  <si>
    <t xml:space="preserve">Se realizo el seguimiento y monitoreo de las actividades establecidas en el Plan Anticorrupción y de Atención al ciudadano, a través del registro de los avances al 31 de marzo de los cinco componentes de acuerdo con la evidencia suministrada por los responsables.
En el seguimiento realizado se pudo evidenciar el siguiente avance en cada uno de los componentes: 
1.	Mapa de Riesgos de Corrupción 100%
2.	Estrategias de Racionalización 50%
3.	Rendición de Cuentas en 75%
4.	Servicio al ciudadano en un 75% 
5.	Transparencia. 75%
</t>
  </si>
  <si>
    <t>De conformidad con las encuestas de satisfacción el 95% de los participantes de los eventos de capacitación otorgaron calificación satisfactoria.</t>
  </si>
  <si>
    <t>Durante el periodo a reportar se avanzó en el diseño del Plan Institucional de Capacitación, el cual fue publicado y socializado. Se han ejecutado tres capacitaciones del Plan en materia de Evaluación del Desempeño Laboral,  Evaluación de Gerencia Pública y SECOP II.</t>
  </si>
  <si>
    <t xml:space="preserve">La plataforma  de TI de la entidad  garantizó la operación, disponibilidad y funcionamiento de los servicios de TI. Los usuarios  cuentan con los equipos para adelantar la gestión. </t>
  </si>
  <si>
    <t>La Tabla de Retención Documental y el Programa de Gestión Documental se viene implementando y aplicando. Se actualizó el Plan Institucional de Archivos PINAR, y se solicitó aprobación del mismo a inicios del mes de marzo de 2020, se esta esperando aval por parte del Comité respectivo.</t>
  </si>
  <si>
    <t>De Enero a marzo del año 2020 no se registran sentecias a favor ni en contra del Ministerio de Cultura</t>
  </si>
  <si>
    <t/>
  </si>
  <si>
    <t>*</t>
  </si>
  <si>
    <t>Jose Alexander Garcia Guatama &lt;jagarciag@mincultura.gov.co&gt;</t>
  </si>
  <si>
    <t>Nodos y mesas de economía naranja instalados y con asistencia técnica en el territorio nacional</t>
  </si>
  <si>
    <t>Indicador y metas Ajustadas en Septiembre</t>
  </si>
  <si>
    <t>Metas Ajustadas en Septiembre</t>
  </si>
  <si>
    <t>Camilo Armando Tovar Beltran &lt;ctovar@mincultura.gov.co&gt;</t>
  </si>
  <si>
    <t>Jill San Juan</t>
  </si>
  <si>
    <t>John Aviles</t>
  </si>
  <si>
    <t>Se ha cumplido con la capacidad instalada para el funcionamiento y se ha podido cubrir las necesidades las dependencias de acuerdo a sus movimientos realizados en las reubicaciones de oficinas.</t>
  </si>
  <si>
    <t>Ajuste en diciembre a las metas 2020 y 2021 aprobada SINERGIA</t>
  </si>
  <si>
    <t>PESEC</t>
  </si>
  <si>
    <t>Metas Ajustadas en diciembre</t>
  </si>
  <si>
    <t>Metas ajustadas y se cambia tipo de acumulación del inidcador en diciembre</t>
  </si>
  <si>
    <t>Creadores y gestores culturales beneficiados con el programa de Beneficios Económicos Periódicos - BEPS</t>
  </si>
  <si>
    <t>Se ajusta redaccion del inidcador y metas en diciembre</t>
  </si>
  <si>
    <t>Ajuste en diciembre a las metas ajustadas en SINERGIA y aprobada PEI</t>
  </si>
  <si>
    <t>Meta 2020 Ajustada en diciembre</t>
  </si>
  <si>
    <t>Obras artísticas exhibidas y/o divulgadas de las artes plásticas y visuales</t>
  </si>
  <si>
    <t>Ajuste en diciembre a la meta 2020 aprobada SINERGIA</t>
  </si>
  <si>
    <t>Ajuste en diciembre a las metas 2020, 2021 y 2022 aprobada SINERGIA</t>
  </si>
  <si>
    <t>Empresas y personas naturales que acceden al sistema de beneficios tributarios para la cultura, la creatividad y la Economía Naranja</t>
  </si>
  <si>
    <t>Documentos de Investigación (Conceptos técnicos)</t>
  </si>
  <si>
    <t>Lineamientos técnicos de intervención arqueológica elaborados</t>
  </si>
  <si>
    <t>Establecer mecanismos de articulación entre la comunidad y los servicios propios de la biblioteca especializada</t>
  </si>
  <si>
    <t>Actividades de extensión realizadas</t>
  </si>
  <si>
    <t>Establecer los lineamientos para los programas de arqueología preventiva (PAP) y las demás intervenciones, sobre patrimonio arqueológico, establecidas por la legislación vigente.</t>
  </si>
  <si>
    <t>Protocolos elaborados</t>
  </si>
  <si>
    <t>Número de becas ofertadas</t>
  </si>
  <si>
    <t>Funciones de obras artísticas y culturales realizadas por el Teatro Colón</t>
  </si>
  <si>
    <t>Generar proyectos de protección y divulgación en arqueología, antropología, historia y patrimonio, con entidades públicas del orden nacional y entidades territoriales, a través de cooperación nacional e internacional</t>
  </si>
  <si>
    <t>Establecer los criterios científicos y técnicos para planificar el desarrollo de la investigación en los campos de la arqueología y patrimonio arqueológico.</t>
  </si>
  <si>
    <t xml:space="preserve">Desarrollar procesos de investigación que contribuyan a la generación de conocimiento antropológico, arqueológico, histórico y patrimonial para el fortalecimiento de la política pública relativa a la diversidad sociocultural </t>
  </si>
  <si>
    <t>Términos de referencia elaborados</t>
  </si>
  <si>
    <t xml:space="preserve">Fortalecimiento de la gestión de las áreas arqueológicas protegidas y parques arqueológicos nacionales del país. </t>
  </si>
  <si>
    <t>Documentos de declaratorias, planes de manejo y documentos de gestión realizados.</t>
  </si>
  <si>
    <t>Palabra entre batallas: proyecto de extensión de las Maestrías en Escritura creativa y estudios editoriales.</t>
  </si>
  <si>
    <t>Fortalecimiento del Programa Nacional de Concertación Cultural - PNCC y el Programa Nacional de Estímulos -  PNE.</t>
  </si>
  <si>
    <t>Ampliación de la oferta de programas de educación continuada a través de la modalidad virtual y semipresencial generando propuestas de diplomados y cursos al interior de las maestrías que permitan una apropiación del conocimiento y competencias lingüísticas, narrativas y editoriales</t>
  </si>
  <si>
    <t xml:space="preserve">Generación de acciones para la constitución del laboratorio de arqueología y reserva de colección arqueológica nacional </t>
  </si>
  <si>
    <t>Construcción de laboratorio de arqueología y reserva de colección arqueológica nacional</t>
  </si>
  <si>
    <t>Generación de un proyecto tipo que promueva la  construcción de edificios  de Archivos Generales en el territorio.</t>
  </si>
  <si>
    <t>Formular proyectos en términos de socialización, investigación y museografía para cada una de las Áreas Arqueológicas Protegidas y Parques Arqueológicos reconocidos y/o administradas por el ICANH</t>
  </si>
  <si>
    <t xml:space="preserve">
Instituto Colombiano de Antropología e Historia </t>
  </si>
  <si>
    <t xml:space="preserve">Aumentar la producción de libros que promueva el crecimiento de los indicadores de investigación en Colombia y la divulgación del patrimonio inmaterial de la nación. </t>
  </si>
  <si>
    <t>Cumplimiento 4to. Trim</t>
  </si>
  <si>
    <t>Se sancionó el 01 de septiembre el Decreto 1204 de 2020 "por la cual se adiciona un libro a la parte XII del libro 2 del decreto 1080 de 2015, único reglamentario del Sector Cultura, y se adopta la Política Integral de Economía Creativa (Política Integral de Economía Naranja)" dando cumplimiento a la meta establecida en el año 2020.
Lo anterior se suma al avance del año 2019 de:
a) Documento base aceptado como insumo preliminar por el Consejo Nacional de Economía Naranja.
b) Documento de estrategias de Economía Naranja.
Que constituyeron en unidad un documento preliminar de política de Economía Naranja realizado por el Viceministerio de la Creatividad y la Economía Naranja y aprobado por el Consejo de Economía Naranja el 16 de diciembre de 2019.</t>
  </si>
  <si>
    <t>Con corte al 31 de diciembre se continuó y cerró el acompañamiento permanente a los 17 Nodos y 4 Mesas, así:
- Barranquilla, Cali, Bucaramanga, Pasto, Valledupar, Manizales, Bogotá, Cartagena, Santa Marta, Pereira y Medellín: elaboración de agendas creativas.
Nodos:
*Armenia, Cúcuta, Neiva y Popayán: se realizó cierre de cierre de actividades acordando retomar proceso de elaboración de Agenda Creativa en enero-febrero de 2021
* Ibagué: Se realizaron 2 acompañamiento técnicos para: 1) ETAPA 2 - Identificación de proyectos regionales y locales naranja (4 diciembre). 2) Realizar balance y cierre de actividades Nodales en el territorio (23 diciembre).
*Villavicencio: Se llevaron a cabo dos reuniones de acompañamiento técnico (1 y 9 diciembre) para: 1) presentación de la nueva delegación de la Cámara de Comercio de Villavicencio. 2) ETAPA 0 - Presentación y concertación de Estrategia de Agendas y plan de trabajo.
Mesas:
*Buenaventura (Mesa): Se realiza acompañamiento técnico permanente para: 1) Proyección de documento y Firma del acuerdo de voluntades (16-23 diciembre). 2) Socialización de la reestructuración del esquema de gobernanza (12 diciembre). 3) Definición de acuerdos sobre los lineamientos internos para los participantes (3 diciembre).
*Tunja (Mesa): Se llevan a cabo 3 acompañamientos técnicos para el fortalecimiento de la gobernanza territorial (1, 3 y 17 diciembre): 1) Seguimiento al Mapeo Exprés Tunja. 2) Asesoría técnica sobre Denominación de origen a Mogolla Guayatuna. 3) Seguimiento Plan operativo 
*San Andrés y Riohacha (mesas): Se realiza cierre de actividades acordando retomar proceso de elaboración de Agenda Creativa en enero-febrero de 2021.
Con lo anterior se da por cumplida la meta para la vigencia 2020</t>
  </si>
  <si>
    <t>Durante el mes de diciembre accedieron a los portales 40.379 usuarios más (22.321 en MaguaRED y 18.058 en Maguaré), llegando así a un acumulado de 2.980.751, cumpliendo y superando la meta establecida para la vigencia (2.955.000 usuarios).</t>
  </si>
  <si>
    <t>Durante el año 2020 se realizó el proceso de asesoría y acompañamiento técnico y formativo remoto a 191 bibliotecarios públicos de 187 entidades territoriales atendidas en la vigencia por las estrategias regionales de Tutores Departamentales y Promotores de Lectura Regionales.
Este acompañamiento se realizó de la siguiente manera: 141 bibliotecas públicas de 137 municipios atendidas por la Estrategia de Tutores Departamentales con asesoría remota a los bibliotecarios públicos en los conceptos y comprensiones de la biblioteca pública en contextos de crisis, la activación de la prestación de servicios de forma remota o digital y la apertura de los servicios presenciales por fases, de acuerdo a los lineamientos de la BNC y el Ministerio de Salud; y 50 bibliotecas públicas de igual número de municipios atendidos por la Estrategia de Promotores de Lectura Regionales en el desarrollo de pautas y herramientas metodológicas para garantizar la continuidad del servicio de promoción de lectura a través de medios digitales y/o virtuales, así como la prestación de servicios bibliotecarios de forma remota y la reactivación de servicios presenciales por fases. Este proceso contó con la socialización y reporte del seguimiento a las administraciones municipales correspondientes. Se adjunta listado de las entidades territoriales atendidas.
De igual manera, se realizó acompañamiento a las entidades territoriales en el proceso de formación a nuevos bibliotecarios, promotores de lectura y mediadores de cultura a 761 participantes inscritos, logrando certificar a 645 asistentes formados en el curso de inducción durante el año.
La meta para el 2020 estaba establecida en 187 entidades territoriales con asesoría técnica la cual se cumplió al 100%.</t>
  </si>
  <si>
    <t>Al 31 de diciembre cerraron los procesos formativos: Diplomado de Creación Musical y Atención Psicosocial con 40 personas certificadas; Taller de Herramientas Básicas para la Formulación de Proyectos con 20 personas certificadas; Primer Curso de Documentación Musical con 15 personas certificadas; Taller Virtual de Plan de Mercadeo con 15 personas certificadas;  Taller de Construcción de Violines Caucanos con 11 personas certificadas   y Taller de Uso de Herramientas Tecnológicas para la Formación Musical con 69 personas certificadas. De igual forma culminó la Conferencia Online sobre La Evaluación de proyectos en organizaciones culturales, beneficiado a 6 personas del campo teatral. Así mismo 28 creadores formados de las escuelas CRIDEC y CRIHU.  
Durante el mes de diciembre lograron culminar los procesos formativos beneficiando 201 personas más, por medio de programas artísticos y culturales. (Junio: 90 + Julio: 63 + Agosto: 1301 + Septiembre: 507 + Octubre: 642 + Noviembre 475 + Diciembre 201 + 4.664 de avance 2019) Para un total de 7.943, cumpliendo y sobrepasando la meta establecida para la vigencia.</t>
  </si>
  <si>
    <t>Con corte al 31 de diciembre se reporta por los ganadores del Reconocimiento a Escuelas de Danza de carácter Público o Privado, las tres becas otorgadas ya han presentado sus informes finales con lo cual se benefician 190 niños y jóvenes de Guatapé, Pueblorrico y Villavicencio. (Junio: 1.600 + Julio: 18.137+ Septiembre 1.707 + noviembre 3.495 + diciembre 190+ 187.566 de avance 2019) para un total de 212.695, cumpliendo y sobrepasando la meta establecida para la vigencia.</t>
  </si>
  <si>
    <t xml:space="preserve">Al 31 de diciembre esta meta se cumplió así:
*Municipios acompañados en el desarrollo de estrategias de circulación y formación de públicos, para el cine colombiano: Entre 01 enero y 31 diciembre 2020, a través de la Temporada Cine Crea Colombia, se beneficiaron los siguientes 60 municipios y ciudades:  Aracataca, Armenia, Arauquita, Bogotá D.C., Barranquilla, Buenaventura, Bucaramanga, Caldas, Cali, Cartago, Cartagena, Ciudad Bolívar, Cúcuta, Chía, Copacabana, Dosquebradas, Duitama, Envigado, Facatativá, Floridablanca, Ibagué, La Dorada, Manizales, Medellín, Mosquera, Mogotes, Montenegro, Montería, Neiva, Palmira, Pasto, Pamplona, Pereira, Pitalito, Popayán, Puerto Asís, Quibdó, Riohacha, Rionegro, Sabaneta, San Gil, San José del Guaviare, Santa Catalina, Santa Marta, Santander de Quilichao, Sibundoy, Soacha, Socorro, Sucre, Tunja, Valledupar, Villavicencio, Villa del Rosario, Yopal, Aguazul, Ayapel, Málaga, Mercaderes, Puerto Colombia y Sopó; estos municipios sumados a los 16 municipios beneficiados en 2019, da un total de 76 municipios acompañados en el desarrollo de estrategias de circulación y formación de públicos para el cine colombiano, cumpliendo así la meta acumulada para el 2020. </t>
  </si>
  <si>
    <t>Al 31 de diciembre esta meta se cumplió así:
*Plataforma digital Retina Latina: con el fin de satisfacer la demanda de entretenimiento digital en casa, durante la pandemia, se amplió la capacidad y el alcance de la plataforma. Adicionalmente, realizó el lanzamiento de la aplicación para dispositivos móviles con sistemas operativos IOS y Android con un total de 20.000 descargas. Entre el 01 de enero y el 31 de diciembre de 2020 se registraron 1.625.418 visitas, que sumadas a las 2.211.031 acumuladas hasta el año 2019 dan un total acumulado de 3.836.449 (Enero: 63.241 / Febrero: 53.090 / Marzo 311.391 / Abril 390.426 / Mayo 216.907/ Junio 139.011 / Julio 101.044/ Agosto 82.136/ Sept. 74.334/Oct. 82.068/Nov. 62.050 / 49.720 Dic.), cumpliendo así la meta acumulada para el 2020.</t>
  </si>
  <si>
    <t>Entre el 01 de enero y el 31 de diciembre, esta meta se cumplió a través de la generación de 377 nuevos contenidos mixtos y convergentes compuestos por narrativas sonoras, radiales, audiovisuales y digitales; realizados por creadores de contenidos en los territorios, así:
134 nuevos contenidos mixtos y convergentes compuestos por narrativas sonoras, audiovisuales y digitales.
8 Contenidos para Niños y jóvenes: 5 capítulos serie infantil  "No Exageres Enzo", 1 Investigación académica   "Comunicación acción colectiva juvenil en las geografías violentadas de la ciudad de Cúcuta" y 2 dispositivos artísticos (1 canción sobre el Colectivo Quinta con Quinta y 1 video sobre el Colectivos MATS).
8 Contenidos producidos por grupos étnicos: 1 diseño de metodología, 1 sitio web, 3 podcast, 2 videos, 1 paisaje sonoro del Proyecto Kamkit +kin de La Voz de los Awá.
8 nuevos contenidos sonoros producidos por el colectivo afro Fundación Maestros (proyecto El Mentidero), así: Seis (6) programas de radio de una hora de duración que fueron emitidos a través de la emisora comunitaria Tumaco Estéreo y Dos (2) podcast.
1 contenido audiovisual realizado por los estudiantes del Proyecto de Profundización audiovisual con la Red de Comunicaciones wayúu. (Julio)
8 contenidos producidos en el proyecto El Mentidero: 6 programas en vivo de una hora, 2 podcast (Agosto)
4 contenidos audiovisuales de apoyo a la formación audiovisual producidos (Septiembre)
7 contenidos creados por niños niñas y adolescentes, producidos en el marco de los talleres Alharaca Lab (octubre)
9 contenidos creados así: ocho (8) del proyecto Infancia, Juventud y Medios, y uno (1) del Proceso profundización Wayuú (Noviembre)
190 contenidos  creados así:  48 contenidos CREA Digital, 1 Manual de Narrativas Digitales, 8 contenidos becas nuevos medios, 5 de proyecto Infancia, Juventud y Medios, 17 series Becas narrativas sonoras, 53 procesos Territorios en Diálogo, 18 ACICAL, 23 CRIC, 15 ONIC, 2 Escuela Wayuu (Diciembre)</t>
  </si>
  <si>
    <t>El Teatro Colón ha realizado 364 funciones (263 presenciales hasta el 2019, 99 virtuales y 2 presenciales en 2020). Para la vigencia 2020 no se registra avance en realización de funciones en el escenario del teatro, dadas las medidas de seguridad y salubridad implementadas por el gobierno frente al COVID 19, el Teatro replanteó toda su programación para realizarla de manera virtual realizaron 38 producciones con inversión de recursos del proyecto. Las producciones realizadas fueron : Dúo Villa- Lobos; Teresita Gómez; Samuel Torres; El Tuyero Ilustrado; Germán Darío Pérez; Gregorio Uribe; Gran Concierto Nacional; Soy Emilia; Edmar Castañeda; Yeison Landero; Plu con Pla; Parranda Vallenata; Orquestas de Richie Valdés y Jimmy Saa; Manú o la ilusión del tiempo; Festival Internacional de Ballet;  Las Analfabetas. Octubre: Maravilla Estar; La Siempreviva; Toque de queda; Especial Algún día; Las Raíces flojas; María Mulata; Palo Cruza'o; Ramiro y sus fantasmas; Noviembre: Un bosque encantado; Carta de una desconocida; Los Reyes de la Champeta; Las Raíces flojas; El Encuentro; Celebra la música, celebra la vida; Manú o la ilusión del tiempo con audiodescripción; Los Fantasmas del Colón; Concierto Navidad/ Davivienda; En el nombre de la madre; Aguaelulo; La Escondida; Reactivarte; Concierto Juan Carlos Coronel Sinfónico. Con un total 101 presentaciones 99 virtuales y 2 presenciales en 2020
El total de las visualizaciones de las producciones transmitidas fue de  624.103</t>
  </si>
  <si>
    <t xml:space="preserve">A 31 de diciembre  se fortalecieron los siguientes Talleres Escuela: 1. Casanare- Pore en construcción, Paz de Ariporo Cantos de Vaquería (2).
2. Valle del cauca -B/ventura corregimiento 8 en cocina tradicional, San Cipriano en artesanías y seis por definir el oficio (8)
3. Bolívar- San Juan de Nepomuceno en bioconstrucción, Cartagena en vestuarios, Mampujan telares, Magangué artesanías, San Basilio de Palenque lutería (5).
4. Chocó - Nuqui en cocina, Istmina artesanías, Quibdó en joyería, Tutuendo en confección y tres por definir el oficio.(6)
5. Cauca-  Lopez de micay en Artesanías Silvia y Jámbalo-  en Tejeduría y dos por definir (5)
6.Vaupes- Mitú en Alfarería. (1)
7. Nariño - Tumaco en  Viche y dos por definir (3)
8. Vichada - Puerto Carreño en tejeduría
9. Cundinamarca - Fusagasugá en Viverismo
10. San Andres y Providencia en patchwork (bordado), música tradicional, construcción y construcción en madera (4)
11. Arauca - Arauca en Artesanías
12. Boyacá - Tibasosa en Construcción
En fase de formulación:
1. Huila - Olaya Herrera, oficio por definir y Suaza en elaboración del sombrero suaceño - (2)
2. Guajira - Uribia - Oficio por definir (2)
3. Antioquia - El Retiro en Ebanistería y Rionegro - Oficio por definir (2)
4. Cauca - Cajibío, Patía, Piendamo, Guapi, Silvia, Santander de Quilichao e Inza - Oficio por definir (7)
5. Nariño - San Pablo, La cruz, Buesaco, Chachagüí, Sandoná y Pasto - Oficio por definir (6)
Para un total de 57 Talleres Escuela en la vigencia 2020, cumpliendo así con el 100% de la meta establecida para la vigencia. </t>
  </si>
  <si>
    <t>A 31 de diciembre se ha mantenido un diálogo abierto y constante con los representantes de las manifestaciones. Durante este periodo los representantes de estas manifestaciones enviaron la información solicitada por la UNESCO para el informe que Colombia debe enviar.</t>
  </si>
  <si>
    <t xml:space="preserve">Con corte al 31 de diciembre culminaron los procesos adelantados por el programa de Expedición Sensorial, por un lado las Mentorías finalizaron con excelentes resultados, en el último mes de ejecución se enfocó en el reforzamiento práctico de herramientas como formatos de proyectos, planes de acción, cronogramas de producción, entre otros. Y así mismo se finalizó la ejecución de los planes de inversión aprobados, los cuales contaron con el acompañamiento a su implementación y gestión por parte de los Mentores, y para la legalización de recursos asignados a cada iniciativa. De igual forma la acción de Mantenimiento y reparación de instrumentos de música tradicional terminó con un total de 568 instrumentos reparados pertenecientes a 30 organizaciones beneficiarias de la convocatoria ubicadas en 26 municipios diferentes. Para esto fueron contratados 12 artesanos luthieres de las 4 regiones PDET. Al cierre se realiza una evaluación de satisfacción por parte de los beneficiarios de cada una de las acciones recibiendo retroalimentación y valoración de los resultados.  Los resultados son muy positivos y evidencian un alto grado de satisfacción, cumpliendo y sobrepasando la meta para la vigencia. </t>
  </si>
  <si>
    <t>Las Áreas de Conservación de los Museos del Ministerio implementaron el "Protocolo de Bioseguridad para el Manejo, Manipulación e Ingreso de obras posiblemente contaminadas con Covid-19". El 31 de Diciembre culminó la ejecución de los planes de conservación de las colecciones y exposiciones a cargo del Museo Nacional en Bogotá, incluido el Espacio "Fragmentos", realizando trabajo presencial en el montaje y recolección de obras para las exposiciones, lo que incluyó el monitoreo permanente de las colecciones, con el apoyo del Área Administrativa, personal de vigilancia y servicios generales, así como el monitoreo de condiciones ambientales de las salas en tiempo real a través de la web. Las actividades estuvieron a cargo de los 2 restauradores y el auxiliar admtivo. del Área de Conservación, con apoyo del Área de Registro, para recolección y recibo de obras, fumigación y revisión de colecciones en las 17 salas y las 15 reservas. El Programa Fortalecimiento de Museos (PFM) actualizó e implementó los Sistemas Integrales de Conservación, Restauración (Sicres) de los 9 museos en región para adaptarlos a la coyuntura de la pandemia por Covid-19.</t>
  </si>
  <si>
    <t xml:space="preserve">En la vigencia 2020, a través del Programa Nacional de Concertación Cultural se apoyaron  2.520 proyectos y actividades culturales por un valor de $84.110.897.599, así:
A. 2.245 por convocatoria pública en las líneas de acción:
L1-Lectura y escritura 89
L2-Festivales, Fiestas y Carnavales 734
L3-Fortalecimiento de procesos artísticos, culturales y de la economía naranja 231
L4-Programas de formación artística, cultural y de la economía naranja 845
L5-Investigación, fortalecimiento organizacional y circulación para las artes, el patrimonio cultural y la economía naranja 53
L6-Circulación artística a escala nacional 62
L7-Fortalecimiento cultural a contextos poblacionales específicos 163
L8-Prácticas culturales de la población con discapacidad 68
B. 116 Salas concertadas
C. 131 con énfasis en formación musical y práctica orquestal, en las regiones 
Amazonía:21
Caribe:31
Central:15
Eje Cafetero y Antioquia:21
Llanos y Orinoquia:10
Pacífico:20
Santanderes:12
Seaflower:1
D. 27 proyectos, en: Antioquia 2, Atlántico 1, Bogotá 6, Bolívar 3, Caldas 1, Córdoba 1, Nariño 1, Santander 1, Tolima 1, Valle del Cauca 5, Nacionales 3 y 3 Internacionales.
Cumpliendo así, con la meta establecida para la vigencia 2020 (6.870 proyectos y actividades culturales, dentro de los cuales se tiene en cuenta la línea base de 2.050 y 2.300 de la meta del año 2019).
</t>
  </si>
  <si>
    <t>A diciembre 31 de 2020, se cumplió con el 100% de esta meta, realizando el seguimiento a los 45 proyectos de la Línea 1.1 a cargo de la Biblioteca Nacional de Colombia y los proyectos del área temática de literatura de la Dirección de Artes.</t>
  </si>
  <si>
    <t>La convocatoria de estímulos 2020 concluyó con 20.268 personas inscritas, 13.559 proyectos y 1.146 ganadores para un total de 2.947 teniendo en cuenta línea base y avance de 2019. Se otorgaron estímulos por $21.784.914.532 en 205 municipios y 31 departamentos. Es importante resaltar que no se cumplió con la meta establecida para la vigencia debido a que hubo convocatorias que se declararon desiertas, razón por la cual el indicador queda con una meta rezagada de 126 estímulos para la vigencia 2021.</t>
  </si>
  <si>
    <t xml:space="preserve">A diciembre 31 de 2020, se cumplió con el 88% de la meta, al seguimiento de los estímulos otorgados priorizados por el Programa Nacional de Estímulos. </t>
  </si>
  <si>
    <t>La actividad no se desarrolló en el transcurso de la vigencia 2020, debido al bloqueo de recursos impuesto al proyecto de inversión "Fortalecimiento y fomento de las Industrias Creativas y Culturales de Colombia en el Marco de la Economía Naranja Nacional (BPIN: 2019011000173)" por parte del Ministerio de Hacienda. Conforme a lo acordado en reuniones sostenidas entre la Dirección de Estrategia, Desarrollo y Emprendimiento, el Viceministro de la Economía Naranja y la Creatividad y la Oficina Asesora de Planeación, se procedió a cambiar la meta de este indicador para la vigencia, conservando la meta obtenida en el año 2019 de 60 Emprendedores o empresas de las agendas creativas regionales fortalecidas con asistencia técnica.</t>
  </si>
  <si>
    <t>Con corte al 31 de diciembre:
1. Durante el mes de diciembre se han emitido 13 certificados de inversión del beneficio fiscal previsto en el artículo 16° de la Ley 814 de 2003. En lo corrido del 2020 se cuenta con 111 certificados expedidos.
2. En cuanto al beneficio fiscal previsto en Decreto 286 de 2020 con corte al 31 de diciembre se obtuvieron los siguientes resultados:
Se presentaron 933 proyectos para obtener el beneficio de rentas exentas por 7 años. de los cuales 50 continúan en evaluación, puesto que están en proceso de subsanación
Durante el año, el Comité de Economía Naranja del Ministerio de Cultura se ha reunido en 21 ocasiones para dar el concepto de estos proyectos, emitiendo:
Conformidades notificadas: 252 (135 convocatoria marzo y 109 convocatoria julio y 8 de la convocatoria octubre)
No conformidades notificadas: 302 (138 convocatoria marzo y 120 convocatoria julio y 44 de la convocatoria octubre)
3. Para el mes de diciembre En las sesiones extraordinarias No. 072 y No. 073 del Comité Promoción Fílmica Colombiana (CPFC), se aprobaron 7 proyectos: dos realities y cinco seriados, que aplicaron al incentivo del Certificado de Inversión Audiovisual en Colombia (CINA); y se aprobó un proyecto de TvMovie, que aplicó al Fondo Fílmico Colombia (FFC). 
En lo corrido del 2020, el CPFC aprobó 17 proyectos con una inversión aproximada por valor de $287.160 millones de pesos. De los 17 proyectos aprobados, son 2 largometrajes, 1 TvMovie, 3 realities y 11 series.
 4. Para el mes de diciembre se cuenta con la siguiente información con respecto a la convocatoria realizada por CoCrea y asociada al Decreto 697 de 2020:
De los proyectos presentados, se avalaron a la fecha 123 proyectos discriminados así: 106 BanCoCrea, 12 CoCreemos y 5 CoCrecer. 
El incremento en el cumplimiento de la meta corresponde a los resultados positivos obtenidos en la convocatoria de Colombia crea (decreto 697 del 2020) y al crecimiento significativo de certificados expedidos de la ley 814.</t>
  </si>
  <si>
    <t>Se coordinó la entrega del material perteneciente a la Estrategia Nacional de Exposiciones Itinerantes provenientes de las poblaciones de Susa (Cundinamarca); Neiva (Huila), Inírida (Guainía), Florencia (Caquetá) y Baranoa (Atlántico). Ante las restricciones de la pandemia Covid-19, se optó por la digitalización de las exposiciones didácticas de los museos, y su envío a las regiones. Se remitieron estos materiales a los municipios de Bello (Antioquia), La Tebaida (Quindío), Tocancipá (Cundinamarca), Ocaña y Villa del Rosario (Norte de Santander),  Villa de Leyva (Boyacá), Cartagena (Bolívar), Honda (Tolima) y Popayán (Cauca), cumpliendo así con los 9 destinos propuestos como meta anual.</t>
  </si>
  <si>
    <t>Al cierre de vigencia 2020, se consiguió una ejecución presupuestal del 95,8%; Donde hubo compromisos por 99.9%, obligaciones por 95.8% y pagos por 94,6% del 1 enero al 31 de Diciembre 2020, de acuerdo a lo enviado por las áreas  de su ejecución para el 2020.</t>
  </si>
  <si>
    <t>Al cierre de la vigencia 2020, se dio cumplimiento de la meta asociada al seguimiento y consolidación de los 72 indicadores vigentes del Plan Estratégico Institucional 2019-2022 del Ministerio de Cultura y con la publicación en pagina web de los informes trimestrales.</t>
  </si>
  <si>
    <t>Actualmente se cuenta con un 85% de avance de acuerdo con las acciones contenidas en el Plan de trabajo del Sistema Integrado de Gestión,  para lo cual se adelantaron las siguientes actividades: Informe del contexto de la organización y partes interesadas, ejercicio de Revisión por Dirección 2020, avances documentales para la identificación de aspectos y valoración de impactos ambientales, parametrización de los requisitos de la norma ISO 14001:2015 en ISOLUCION, actualización y publicación de los activos de información, publicación del índice de información clasificada y reservada, construcción de la matriz de aplicabilidad, seguimiento y creación de oportunidades de mejora, indicadores  y planes tratamiento de riesgos, ejecución de los cronogramas para la planificación del cambio, así como actualización e implementación del Plan de comunicación y divulgación SIGI 2020.</t>
  </si>
  <si>
    <t>Durante el mes de diciembre se realizaron las siguientes actividades:  
Capacitación el Violencia en el contexto laboral y acoso laboral realizada el 9 de diciembre. 
Capacitación en liderazgo propositivo integral realizada el 11 de diciembre, la cual fue dirigida a los miembros de Asocultura. Este evento se desarrolló con el fin de dar cumplimiento a las temáticas del acuerdo laboral resolución 883 de 2019. Las líneas temáticas fueron reemplazadas por esta jornada de formación son las siguientes: Negociación colectiva, Derecho de asociación, Manejo de personal, Administración de recursos humanos, y estilo de mando. De conformidad con el acta suscrita el 5 de noviembre de 2020.
El Plan Institucional de capacitación 2020 estuvo conformado por treinta (30) líneas temáticas, dentro de las cuales, se desarrollaron cuarenta y cuatro (45) eventos de formación. El porcentaje de ejecución del plan fue del 100%. Así mismo, se ejecutó el 100% del presupuesto asignado al rubro de capacitación.</t>
  </si>
  <si>
    <t>Respecto a las treinta líneas de capacitación programadas, se aplicó evaluación a los participantes de 27 de ellas. El 96% es el nivel de satisfacción promedio de las encuestas diligenciadas por los participantes de las actividades de capacitación durante la vigencia 2020.</t>
  </si>
  <si>
    <t>Se profirieron 16 sentencias, 14 son favorables al Ministerio de Cultura y en 2 se impusieron condenas a la Entidad.</t>
  </si>
  <si>
    <t xml:space="preserve">Se realizaron todos los eventos conmemorativos proyectados para la vigencia 2020 de forma presencial y virtual, debido a la contingencia del covid19, pero dando cumplimiento a los 12 eventos conmemorativos dispuestos a desarrollar en la vigencia actual.   </t>
  </si>
  <si>
    <t>A pesar de que el indicador no cuenta con meta para la vigencia, con corte a 31 de diciembre se elaboró por parte de la Oficina Asesora Jurídica un documento el cual contiene las diferentes inquietudes de las diferentes áreas respecto a la Ley General de Cultura</t>
  </si>
  <si>
    <t>Con corte a 31 de diciembre, se encuentran en trámite 82 iniciativas legislativas de interés del sector cultura, de las cuales 43 cuentan con concepto de las áreas del Ministerio.</t>
  </si>
  <si>
    <t>A 31 de diciembre, Junto a la Dirección de Poblaciones se trabajó en la publicación de unas cartillas con casos de pilotos ya implementados de PCI en contextos urbanos para su divulgación a mediados de diciembre.
Es importante resaltar, que ya se han hecho más de 7 pilotos de este tipo, cumpliendo ampliamente con el indicador desde el 2019.
Con lo anterior, se da cumplimiento a la meta establecida para el cuatrienio y se sobrepasa.</t>
  </si>
  <si>
    <t>Con corte a 31 de diciembre, 651 municipios y 18 departamentos han girado a Colpensiones la suma de $190.752 millones, para asignar a 7.754 creadores y gestores culturales los beneficios de anualidad vitalicia (7.062) y financiación de aportes al Servicio Social Complementario de BEPS (692).</t>
  </si>
  <si>
    <t xml:space="preserve">El Ministerio de cultura implementó una estrategia de acompañamiento a nuevos mandatarios cuyo objetivo fue incidir en la formulación del componente cultural de los planes de desarrollo territoriales. Como resultado de este trabajo, con corte a 31 de diciembre, se cuenta con 1.130 planes de desarrollo territoriales aprobados, de los cuales el 99% incluyó el componente cultural. </t>
  </si>
  <si>
    <t>Con corte al 31 de diciembre del 2020 se obtuvieron los siguientes resultados:
Mediante el uso tecnológico de las tabletas electrónicas y demás material suministrado para la formación, se consiguieron a satisfacción el acompañamiento a los colectivos proyectados para este año. El acompañamiento se efectuó de manera constante y empleando canales virtuales de Microsoft Teams y un grupo de WhatsApp. El proceso de formación que estructuró este fortalecimiento estuvo compuesto de tres grandes módulos: 1 - Desarrollo Gestión de Colectivos, 2 - Plan de mercado participativo y 3 - Márketing Digital. Desde estos módulos se fortaleció lo que sería el uso de la estrategia digital de comercialización mediante los canales virtuales y la plataforma catanga.co.  Adicionalmente, se realizó una capacitación en Desing Thinking, que posibilitó a los grupos el desarrollo en sus diseños de productos.
• Todos los colectivos recibieron suministro de insumos y/o equipos, las distribuciones de monto por suministro de colectivo fueron de acuerdo a los parámetros antes descritos, manteniendo ajuste a los propósitos del Programa, así como eficiencia en los recursos. 
• Se les ha suministrado a los colectivos de mujeres los siguientes contenidos: a) Diseño imagen institucional a dos colectivos. b) Rediseño imagen institucional a cuatro colectivos. c) Producción de piezas gráficas publicitarias a 22 colectivos. d) Producción de videos institucionales a 22 colectivos. e) Registro fotográfico de productos a 22 colectivos.  
• Se realizó además un ejercicio de capacitación en Comunicación institucionales para todos los colectivos.
El sesgo en la meta corresponde a 2 colectivos que, debido a dificultades de gestión, decidieron durante el proceso de ejecución del convenio, no seguir adelante con el proyecto para la vigencia 2020</t>
  </si>
  <si>
    <t>Con Corte a 31 de diciembre se implementaron 39 Áreas de Desarrollo Naranja:
• “Suchiimma Centro” – Riohacha 
• “Hato Viejo, Camino de Libertad”, “El trueque”, “Libranza y Curtido” y “Senderos de Tradición y Vida” – Villapinzón 
• “Zona Turística” y “Chapinero” – El Banco 
• “Visión 2040” – Girardot 
• “Valle Creativo” – La Ceja 
• “Capital Musical” – Ibagué 
• “Centro Histórico” – Ciénaga 
• “Pueblo Pescao” – Montería 
• "Villa Antigua”, “Pie de Cuesta – Calle Séptima”, “Centro”, “Bella Vista”, “San Martín”, “Juan Frio-Palo Gordo” – Villa del Rosario
• “Gramalote” y “Centro” - Villavicencio
• “Viejo Valledupar”, “Confidencias” y “caminitos del Valle” – Valledupar
• " Centro Fundación BGA" y "Manzana 68 Clúster Creativo Y Turístico Metropolitano De Bucaramanga" - Bucaramanga
• "Valle de la Innovación"- Envigado
• “Bronx Distrito Creativo”, “Fontibón Distrito Creativo”, “DCTI”, “ADN Centro (Candelaria- Santa Fe)”, “Chapinero”, “De la 85”, “ADN La Playa”, “ADN San Felipe”, “ADN Teusaquillo”, “ADN Usaquén” “ADN Parque la 93” y “ADN Centro Internacional” – Bogotá
• “Llanito”, “Calle 50” y “Distrito Malecón” - Barrancabermeja.
Para la vigencia 2020 se presentó un cambio de gobierno en las alcaldías de todo el país y varios de nuevos alcaldes, incluyeron dentro de sus Planes de Desarrollo y metas de Gobierno la identificación y delimitación de Áreas de Desarrollo Naranja, señalándolas como instrumentos para la promoción y el fortalecimiento de las vocaciones creativas y culturales de los territorios, y reconociéndolas al mismo tiempo como un instrumento para la reactivación y recuperación del tejido social y económico de las ciudades y municipios. Por lo expuesto anteriormente, se rebasó la meta de ADN delimitadas para la vigencia 2020, llegando a un total de 43 Áreas de Desarrollo Naranja (ADN) implementadas en el territorio nacional, contando con las 4 implementadas en 2019.</t>
  </si>
  <si>
    <t xml:space="preserve">Con corte a 31 de diciembre, los resultados arrojados de la ECC mostraron un incumplimiento de la meta establecida, para el indicador de promedio de libros leídos por la población Colombiana entre los 5 y 11 años, el cual fue de 3,8. 
La meta planeada no se cumplió debido a que la muestra se realizó en el marco de la crisis por la emergencia sanitaria generada por el covid-19, en dicho periodo la mayoría de las bibliotecas públicas estaban cerradas y según la Cámara Colombiana del Libro en el reporte de noviembre de 2020 la venta de libros había caído en un 30%, como efecto de la crisis generada por la emergencia sanitaria. </t>
  </si>
  <si>
    <t xml:space="preserve">Con corte a 31 de diciembre, los resultados arrojados de la ECC mostraron un incumplimiento de la meta establecida, para el indicador de  promedio de libros leídos por la población Colombiana entre los 12 años en adelante, el cual fue de 3.9.
La meta planeada no se cumplió debido a que la muestra se realizó en el marco de la crisis por la emergencia sanitaria generada por el covid-19, en dicho periodo la mayoría de las bibliotecas públicas estaban cerradas y según la Cámara Colombiana del Libro en el reporte de noviembre de 2020 la venta de libros había caído en un 30%, como efecto de la crisis generada por la emergencia sanitaria. </t>
  </si>
  <si>
    <t>En la vigencia 2020, se continuó con la revisión, edición y publicación de títulos digitalizados, de acuerdo con el plan anual de digitalización. Se pusieron al público 91 títulos con corte a 31 de diciembre. En total se han digitalizado 4.300: LB 1.300 + 1.500 (en 2019) + 125 (enero 2020) + 125 (febrero 2020) + 69 (marzo 2020) + 190 (en abril) + 150 (en mayo) + 125 (en junio) + 125 (en julio) + 125 (en agosto) + 125 (en septiembre) + 125 (en octubre) + 125 (noviembre 2020) + 91 (en diciembre). La meta para el 2020 fue 1500 libros digitales disponibles al público, para diciembre del 2020 se digitalizaron y catalogaron los 1.500 libros y se encuentran disponibles al acceso al público a través de la biblioteca digital en la página web de la Biblioteca Nacional de Colombia. Cumpliendo así, con el 100% de la meta establecida para la vigencia.</t>
  </si>
  <si>
    <t>El piloto se desarrolló en 2019 y la meta se cumplió.</t>
  </si>
  <si>
    <t>Con corte al 31 de diciembre se Diseñaron los Siguientes instrumentos de Financiación:
1. Se expidió el Decreto 286 de 2020, que reglamenta el artículo 91 de la Ley 2010 de 2019 en cuanto al incentivo de rentas exentas por siete (7) años para empresas de economía naranja.
2. Se expidió el Decreto 474 de 2020, que reglamenta el incentivo tributario para apoyar la financiación de producciones audiovisuales en Colombia, previsto en el artículo 178 de la Ley 1955 de 2019.
3. Se expidió el Decreto 697 de 2020, que reglamenta el incentivo tributario para apoyar la inversión y donación en proyectos de economía creativa, previsto en el artículo 180 de la Ley 1955 de 2019. El 28 de agosto se lanzó la convocatoria a través de la Corporación Colombia Crea Talento.
Con lo anterior se da por cumplida la meta para el periodo 2020 
Lo anterior se suma a los dos instrumentos de financiación reportados en 2019
1. Línea Reactiva de Findeter
2. Programa Nacional de Estímulos (Capítulo Naranja)</t>
  </si>
  <si>
    <t xml:space="preserve">A 31 de diciembre de 2020 se han gestionado $21.607.789.924 en recursos de cooperación, que corresponden al 54% de la meta del cuatrienio y al 108% de la meta a 2020. Cumpliendo así con la meta establecida para la vigencia. </t>
  </si>
  <si>
    <t xml:space="preserve">Entre el mes de agosto de 2018 y el mes de diciembre de 2020 fueron aprobados 100 proyectos ante el Sistema General de Regalías – SGR.  El monto total de inversión de estos proyectos asciende a $282.000 millones, en 24 departamentos: Antioquia, Arauca, Atlántico, Boyacá, Caldas, Caquetá, Casanare, Cauca, Cesar, Chocó, Córdoba, Cundinamarca, Huila, La Guajira, Magdalena, Nariño, Putumayo, Quindío, Risaralda, San Andrés, Santander, Sucre, Tolima y Valle del Cauca. Cumpliendo así con la meta establecida para 2020. </t>
  </si>
  <si>
    <t>Con corte a 31 de diciembre, en los catorce (14) Museos del Ministerio de Cultura se dio cumplimiento a los mantenimientos menores requeridos en la infraestructura, para garantizar una adecuada conservación y divulgación del Patrimonio.</t>
  </si>
  <si>
    <t>Con corte a 31 de diciembre, se implementó la campaña #DesdeMiCasa a través del Teatro Colón, en la que se propone conectar artistas de diferentes regiones en sesiones virtuales. En la vigencia se realizaron 38 acciones de circulación en 109 sesiones, con un total de 632.397 visualizaciones desde diferentes partes del país como: Medellín- Antioquia, Bogotá, San Jacinto- Bolívar, Tumaco- Nariño, Valledupar- Cesar, Cali- Valle del Cauca.</t>
  </si>
  <si>
    <t>El avance se explica por el nivel de implementación y adopción de las políticas e instrumentos asociados a las dimensiones definidas por el modelo MIPG en el Ministerio, el cual actualmente corresponde al 83%.Tomando como referencia la información de calificación FURAG 2019 y los autodiagnósticos adelantados durante la vigencia 2020 se definió un Plan de Trabajo que busca el 100% de implementación de las dimensiones del  modelo en la Entidad. Este Plan de Trabajo se está socializando y  ajustando con cada uno de los responsables de las políticas y los líderes de las dimensiones para avanzar y elevar el nivel de implementación durante la vigencia 2021.</t>
  </si>
  <si>
    <t>Se realizó el tercer y último seguimiento (cuatrimestral) reportando el 100% de la ejecución del Plan Anticorrupción y de Servicio al Ciudadano, a través del registro de los avances con corte al mes de diciembre, con forme a lo establecido por la norma y de acuerdo a la evidencia suministrada por los responsables de cada área. Esta información se envió a la Oficina de Control Interno para su evaluación y al Grupo de Divulgación y Prensa para su respectiva publicación en la página web, a través del siguiente link: https://mincultura.gov.co/ministerio/oficinas-y-grupos/oficina%20asesora%20de%20planeacion/plan-de-anticorrupcion/Paginas/2020.aspx</t>
  </si>
  <si>
    <t>Con corte al 31 de diciembre se han generado siete documentos normativos para el fortalecimiento, estímulo y desarrollo de la Economía Naranja 
• Decreto 286 Febrero 
• Decreto 474 Marzo
• Decreto 475 Marzo
• Decreto 561 Abril
• Decreto 697 Mayo
• Decreto 818 Junio
• Decreto 1276 Septiembre
Lo anterior se suma a los documentos normativos expedidos en el 2019
Ley 1943 - 2019 / Ley 2010 - 2019 (Reforma Tributaria
Ley 1955 - 2019 (Plan Nacional de Desarrollo)
Resolución 1933 - 2019 (Línea Reactiva Findeter)
El sobrecumplimiento de la meta se justifica en razón a que, debido a la pandemia generada por el COVID-19 durante el año 2020 se generaron nuevas regulaciones de emergencia no previstas al inicio del cuatrienio, con el propósito de mitigar los efectos de la crisis en el sector cultura</t>
  </si>
  <si>
    <t xml:space="preserve">A pesar de que el indicador no cuenta con meta para la vigencia, a 31 de diciembre se realizaron las siguientes actividades y se cuentan con los siguientes productos: Envío de los 4 documentos de soporte de la propuesta de actualización de la política de turismo cultural realizada por el Ministerio de Cultura al Ministerio de Comercio, Industria y Turismo. Dicha entrega se realiza en el marco del desarrollo virtual del Consejo superior de turismo. Contando con los siguientes productos
1. Árbol de problemas y objetivos.
2. Documento de Diagnóstico.
3. Documento de Formulación
4. Matriz técnica de soporte de las estrategias, programas, proyectos y acciones de los 6 temas estratégicos de la política. </t>
  </si>
  <si>
    <t xml:space="preserve">Durante la vigencia 2020 se adelantaron acciones:
1. Reunión el 15 de septiembre con delegados de la CONCIP, CONCETPI Y CNMI  con el objetivo de identificar conjuntamente las garantías de participación de los 17 delegados en la unificación del documento, y resolver cualquier inquietudes frente al tema.
2. Contratación de los lingüistas que acompañaran a los 17 delegados de la CONCETPI, CNMI, CONCIP en la unificación del documento de plan decenal, acorde con lo estipulado en la ruta que se retomó en la Mesa Permanente de concertación MPC del 4 de Agosto.
3. Presentación y validación de la retroalimentación del plan decenal por parte de los y las delegadas de la Mesa Regional Amazónica como parte de la ruta de concertación establecida entre los Pueblos Indígenas y el Gobierno Nacional en el marco de la MPC, este paso fue concertado desde el 2019.
4. Realización de 2 (dos) mesas Regional Amazónica, MRA.
5. Se concretó la realización de la tercera fase de la protocolización del Plan Decenal de Lenguas Nativas  con el Ministerio del Interior entre los días 14, 15 y 16 de diciembre  de 2020  para la protocolización en la Mesa Permanente de Concertación.
6. Desarrollado las etapas A y B de la ruta de cualificaciones, como insumo se generó un documento de caracterización. 
7. Se realizaron entrevistas para la identificación de brechas y los análisis de brechas para los oficios asociados a la interpretación. 
8. Coordinación y acompañamiento técnico en el encuentro de traductores e interpretes de lenguas nativas.  
Para el mes de diciembre se logró la concertación y protocolización del Plan Decenal de Lenguas Nativas capitulo indígena, logrando así dar cumplimiento al acuerdo.
Se protocolizó el capitulo de Indígenas y para 2021 se proyecta protocolizar el capitulo de lenguas criollas, por lo anterior, se evidencia un sobre cumplimiento de la meta establecida. </t>
  </si>
  <si>
    <t>Con corte a 31 de diciembre Una vez publicada la Cuenta Satélite de Cultura y Economía Naranja para la serie 2014-2019p, el 23 de julio del 2020, se presentaron junto al DANE las cuentas de producción, cuentas de generación de ingreso, los balances oferta utilización se encontró que el crecimiento real de los últimos 4 años (2016-2019p) fue de 1,77%. Así mismo, se redactó documento que resume el ejercicio de correlación realizado para las variables de ocupados y consumo cultural y creativo para los primeros tres trimestres de 2018, 2019 y 2020. Con base en lo anterior los subsectores de la Cuenta Satélite de Cultura medidos fueron:
• Artes Visuales
• Artes Escénicas
• Patrimonio
• Actividades Manufactureras de la Economía Naranja
• Turismo Cultural
• Educación Cultural y Creativa
• Actividades Asociativas y de Regulación.
• Editorial 
• Fonográfica
• Audiovisual
• Agencias de Noticias 
• Medios Digitales y Software
• Diseño
• Publicidad
Con lo anterior se cumple la meta establecida para el año 2020</t>
  </si>
  <si>
    <t xml:space="preserve">Con corte a 31 de diciembre, los asesores de la Dirección de Fomento Regional visitaron 1.094 de 1.134 departamentos y municipios, brindando asistencia técnica a la institucionalidad cultural, gestores culturales y consejos de cultura; en temas relacionados con planeación, formulación de proyectos, financiación y participación ciudadana. Con las visitas realizadas se llegó a un avance del 96,5%, cumpliendo así con la meta establecida para la vigencia. </t>
  </si>
  <si>
    <t>Con corte a 31 de diciembre, en el marco del programa mujeres narran su territorio se adelantó:
1. 6 capítulos en la conmemoración del día internacional de la mujer
2. 160 relatos con cobertura en los 32 departamentos con participación de grupos poblacionales: 61 afro, 30 indígenas, 13 campesinas, 3 Rrom, 3 Diversas, 6 con discapacidad y 44 que no se autoreconocen dentro de los grupos étnicos y poblaciones de los 6 capítulos - Narrativas en artes aplicadas /Expresión y relatos propios /Poesía /Teatro /Cocina tradicional /Música /Literatura
3. 2 antologías con 200 escritoras del pacifico y el caribe, en articulación con Corpocurrulao - Versión física, en digital con introducción en lengua de señas colombiana y georreferenciación de las autoras
4. 23 mujeres afro con sus historias de vida y recetario de la cocina del pacifico col.
5. 2 cursos de creación y fortalecimiento narrativo - 25 campesinas del cauca participantes - 25 indígenas del municipio de Arauca participantes - En el municipio de Palmira, la Secretaria de cultura desarrolló el capitulo de mujer campesina
6. 8 líneas temáticas entre las que se pueden incluir proyectos de genero
7. 25 becas y reconocimientos liderados por mujeres
8. Conversatorio "mujeres narran su territorio desde la literatura"
9. Socialización de mujeres narran su territorio ante 100 canales públicos asociados - Participación en la comisión de genero Red TAL en conjunto con Telepacifico
10. Circulación de contenidos de las participantes 
11. 20 capítulos en coproducción con OIM/USAID, Telepacifico y MinCultura - 70% protagonistas mujeres en temas de ritualidad, literatura, música y medicina tradicional
12. 55 mujeres participantes en Tumaco
13. 30 gestoras culturales del Meta formadas en creación narrativa y herramientas digitales - Financiación Ibercultura Viva
14. Articulo "Reconocimiento a las mujeres sabias y a las que narran la historia"
15.  "Mi voz, mi historia" reportaje a 3 mujeres Afro que Narran su territorio</t>
  </si>
  <si>
    <t>Con corte a 31 de diciembre se avanzó en las siguientes etapas y acciones en la elaboración de las agendas:
*Finalización ETAPA 4 - Proyección de borrador de agenda creativa en:  
Barranquilla, Bogotá, Bucaramanga, Cali, Cartagena, Manizales, Medellín, Pasto, Santa Marta, Valledupar.
*ETAPA 5 y 6 - Perfilamiento de Stakeholders y Proyección de Project Charters. Se acuerda con las entidades de los nodos con agenda que se llevará a cabo por solicitud e interés de las entidades líderes de los proyectos priorizados.
* ETAPA 7 – Suscripción de la Agenda Creativa: Se suscribieron agendas en: Barranquilla (25 noviembre), Medellín (26 noviembre), Cali (1ro diciembre), Pasto (4 diciembre), Bogotá (9 diciembre), Cartagena (10 diciembre), Santa Marta (11 diciembre), Manizales (18 diciembre) y Valledupar (22 diciembre)
Resultados:
a) 15 asistencias técnicas como acompañamiento al proceso de elaboración de las agendas
b) 9 territorios con proyectos locales naranja priorizados.
c) 9 territorios con planes operativos de agendas elaborados
b) 9 Agendas suscritas para la vigencia 2020 - Barranquilla, Medellín, Cali, Pasto, Bogotá, Cartagena, Santa Marta, Manizales y Valledupar
Si bien se evidencia un incumplimiento de la meta, es importante resaltar que a cierre 2020, se cuenta con 9 Agendas, cumpliendo y sobrepasando la meta de las dos vigencias (2019 y 2020). El sobrecumplimiento de la meta corresponde a la gestión desarrollada por las entidades regionales que permitieron el avance en la suscripción de las agendas programadas en el último trimestre del año 2020, de la mano con la intervención y colaboración del Ministerio de Cultura.</t>
  </si>
  <si>
    <t>En 2020 se adelantaron acciones para el cumplimiento de ordenes de sentencias con los siguientes convenios, los cuales se están liquidando: • ONIC: Implementación de espacios para la protección y fortalecimiento de la identidad cultural, especialmente la lengua, la memoria, la comunicación y espiritualidad y sabiduría ancestral de los pueblos indígenas de Colombia, en el marco de la ley de origen, el derecho propio, del auto 004 derivado de la sentencia t-025 con los pueblos indígenas y las sentencias restitutivas de derechos territoriales: sentencia no. 33 del 28 de junio del 2018 y la sentencia no. 017 del 19 de abril de 2019 y la sentencia no. 004 del 20 de noviembre de 2018. • FUNDACION AMBIENTAL DEL TERRITORIO FUTURO VERDE: Realizar las actividades encaminadas para el reconocimiento de la trocha de arquía y protección de sitios sagrados derivado de la sentencia no. 017 del 19 de abril de 2019 y la sentencia no. 004 del 20 de noviembre de 2018. • CONSEJO MAYOR DE LA CUENCA DEL RIO JIGUAMIANDO: Continuidad, implementación y fortalecimiento de las medidas tendientes a compensar el daño sufrido a nivel sociocultural por las comunidades víctimas de Jesús Ignacio Pérez Roldán (monoleche) en las cuencas del río Jiguamiandó. • RESGUARDO INDÍGENA SAN LORENZO: Concertar e implementar un plan que desarrolle medidas tendientes al cumplimiento de lo ordenado en la  Sentencia de Restitución de Tierras. Resguardo Indígena San Lorenzo, pueblo Emberá. • CONSEJO COMUNITARIO DE LA CUENCA DEL RIO YURUMANGUI: Elaboración socialización y aprobación del plan de recuperación y fortalecimiento del tejido social y cultural con la comunidad del consejo comunitario de la cuenca del río yurumanguí en el marco de la orden sexta de sentencia de restitución de derechos territoriales. Adicionalmente se han adelantado acciones para el cumplimiento de la sentencia de restitución de derechos territoriales en favor del resguardo KWE´Sx YU´KIWE de Florida y Consejo Comunitario Renacer Negro.</t>
  </si>
  <si>
    <t xml:space="preserve">A  31  de diciembre se finalizan los siguientes estándares de cualificación luego de haber cursado su diseño, verificación y ajuste.
-16 estándares de cualificación del área de cualificación audiovisuales, artes escénicas y música para los subsegmentos de cine y video,  radio y televisión.
-15 estándares de cualificación del área de cualificación de literatura y artes graficas  para los subsegmentos de editorial y artes graficas.
-2 estándares de cualificación del patrimonio cultural asociadas a la cocina tradicional.
Adicionalmente se finalizo la versión 1 del documento de caracterización de Artes Visuales, Música (tradicional, independiente y orquestas y sinfónicas), Entidades Museales y teatro.
A la fecha se cuenta con 45 cualificaciones diseñadas cumpliendo con la meta establecida para la vigencia </t>
  </si>
  <si>
    <t xml:space="preserve">Entre el 01 de enero y el 31 de diciembre, esta meta se cumplió con 20 Escuelas Propias Comunicativas fortalecidas y fomentadas de los pueblos Indígenas, así:
*Convenio ONIC (5 escuelas en noviembre): EFIN de la ONIC, Escuela de AICO, Escuela del Pueblo Emberá́ Debida- Resguardo Gito Dokabu en Pueblo Rico Risaralda.
*Beca de Comunicación y Territorio 2020 (5 escuelas en noviembre): Fundación Indígena Nymaira Amazonas, Cabildo indígena Inga Colón Putumayo, Cabildo indígena de Toribio Cauca, Resguardo indígena Quillasinga Refugio del Sol (Nariño), Cabildos Mayores de Río Sinú y Río Verde Resguardo Emberá Katío del Alto Sinú Córdoba.
*Convenio ONIC (5 escuelas en octubre): 1 escuela de la OIA en Antioquia, 1 escuela FEDEREWA en Chocó, 1 escuela en el Cabildo Mokaná en Malambo, 1 escuela en OPIAC en Vaupés y Amazonas, y 1 escuela en Gobierno Mayor en Córdoba y a nivel nacional.
*Convenio ACICAL (2 escuelas en septiembre): Asociación de Cabildos Indígenas de Caladas: 2 Escuelas de comunicación fortalecidas (Escuela Cridec y Escuela Crihu) 
*CONVENIO CRIC (1 escuela en septiembre): Escuela CRIC fortalecida
*Alianza con la ONIC (1 escuela en septiembre): 1 Escuela de comunicación indígena fortalecida (Escuela de la Confederación indígena Tayrona CIT) / Sept.
*Convenio OIM (1 escuela en junio): 1 Escuela de Comunicación del pueblo Wayuu fortalecida - formación en producción audiovisual </t>
  </si>
  <si>
    <t>Al cierre de vigencia se dio cumplimiento a  la meta de 2020 con 125 conciertos relazados de música sinfónica; de los cuales, 14 conciertos presenciales y 7 conciertos virtuales se desarrollaron en 2020. El avance contempla el acumulado hasta 2019 de 104 conciertos.</t>
  </si>
  <si>
    <t>Con corte a 31 de diciembre de 2020, Mincultura ha entregado dieciséis (16) infraestructuras culturales así: construcción 2 Bibliotecas: Montelíbano Córdoba y Chámeza Casanare, adecuación de 1 Biblioteca en Cúcuta Norte de Santander, construcción de 2 casas de cultura en Galeras Sucre y Carmen de Apicalá Tolima , 1 adecuación la Casa de Cultura Buenaventura Valle y 7 adecuaciones salas de danza en Ricaurte Cundinamarca, Lebrija Santander, Santa Catalina, Bolívar, Miranda, Cauca, Mapiripán, Meta, Anapoima Cundinamarca y Paz del Rio Boyacá y 1 adecuación de la Biblioteca Nacional de Colombia. Se terminó también la construcción del Centro Cultural en Santa Marta Magdalena y la adecuación de la sala de danza de Isnos Huila, obras que se encuentran pendientes de recibo por parte del Ministerio. Así mismo, se adelanta la construcción y adecuaciones de siete (7) infraestructuras Culturales así: 1 casa de cultura en Bahía Solano Chocó, 2 Teatros en Támesis Antioquia y Quibdó Choco, 1 rehabilitación del Centro Coreográfico y de Danza del Valle, en Cali (fase II), 2 bibliotecas en Morelia Caquetá y Tolú Viejo Sucre, adecuación de 1 salón de danza en Sabanalarga, Cesar. Quedando pendiente una infraestructura por terminar y entregar.
En total van 97 infraestructuras construidas, adecuadas y/o dotadas.</t>
  </si>
  <si>
    <t xml:space="preserve">A pesar de que el indicador no cuenta con meta para la vigencia, se realizó reunión virtual el 9 de diciembre con una representante de ICESI, quien recibió los insumos de documento técnico y presentación general de proyecto quien se encargaría de socializarlos con la línea de Historia y memoria, y se programó realizar una reunión a mediados de enero de 2021 para identificar las acciones específicas para adelantar la asesoría académica e inicio de elaboración del guion museológico. </t>
  </si>
  <si>
    <t xml:space="preserve">Con corte a 31 de diciembre se han divulgado 10 obras de arte de las 10 resultantes en este proceso de creación de los Salones Regionales .   
Se han divulgado 6 obras de la artista Liliana Romero.
Se divulgaron 111 obras  de los participantes del Diplomado Pensar desde el Arte.
Se divulgaron 41 obras del los participantes del  Seminario Arte en Colombia.
Para un total de 168 obras divulgadas en 2020                                                                                                                                                    </t>
  </si>
  <si>
    <t>Con corte a 31 de Diciembre continúan los procesos de formación semi-presenciales en las Escuelas Taller, bajo las dinámicas de alternancia establecidas por las Secretarías de Educación y de Salud municipales. Para esto, las ET han implementado recursos creados para el trabajo remoto como lo son: videos, audios y materiales impresos para ser desarrollados en casa. Se han desarrollado protocolos de bio-seguridad y planes de trabajo presencial con distanciamiento. En la medida que ha sido posible, las Escuelas Taller han activado sus unidades productivas, como restaurantes y servicios de jardinería y construcción, siguiendo las directrices de seguridad nacionales. En marzo después de establecer acuerdos con las instituciones locales volvimos a pertenecer a la junta directiva de la Escuela Taller de Salamina Caldas, Cumpliendo así con la meta establecida para la vigencia.</t>
  </si>
  <si>
    <t>A 31 de diciembre se realizaron las inscripciones en LICBIC 2020: 1.La Hacienda La Bolsa en Villa Rica-Cauca, y 2.Paisaje Cultural Cafetero PCC, han sido aprobadas postulaciones de inclusión en LRPCI de las manifestaciones: 3."Complejo musical dancístico de la salsa caleña" (Cali),4. "La tradición de celebración de Ángeles somos" (Cartagena), , 5."La cerámica decorada a mano bajo esmalte del Carmen de Viboral" y 6.  la postulación Vida de Barrio del Getsemaní en Cartagena.  Adicionalmente, se encuentran en  procesos para eventual inclusión en LICBIC: el Parque Cultural de la Sociedad de Mejoras Públicas de Bucaramanga/ a la espera de la respuesta a las observaciones formuladas por la DPyM a la solicitud de inclusión en LICBIC; San Lázaro (Tunja)/ a la espera de  información y soportes documentales solicitados por MC a la Secretaría de Cultura departamental, y de complementación de la Alcaldía.
Para un total de 6  inscripciones en la vigencia 2020, cumpliendo  la meta para la vigencia.</t>
  </si>
  <si>
    <t>Con corte a 31 de diciembre, de los seis títulos de la serie Leer es mi cuento publicados en el presente año, dos son alusivos al Bicentenario de la Independencia de Colombia: "Memorias de un caballo de la independencia" y "La expedición botánica contada a los niños". 
En el mes de diciembre se distribuyeron 18.148 ejemplares en los departamentos de Amazonas, Antioquia, Arauca, Atlántico, Bogotá D.C, Bolívar, Boyacá,  Caldas, Caquetá, Casanare, Cauca, Cesar, Chocó, Córdoba, Cundinamarca, Guainía, Guaviare, La Guajira, Huila, Magdalena, Meta, Nariño, Norte de Santander, Putumayo, Quindío, Risaralda, Santander, Sucre, Tolima, Valle del Cauca, Vaupés y Vichada.  
En total, en 2020, se imprimieron y entregaron 800.000 ejemplares de estos dos títulos.</t>
  </si>
  <si>
    <t>En la vigencia 2020, se aprobó la resolución del PEMP del centro histórico de Ciénaga resolución 2532 del 30 de septiembre de 2020 y la resolución 2407 del 30 de noviembre de 2020 del PEMP del centro histórico de Villa de Leiva. Se continua con la elaboración del PEMP para los BIC de Agua de Dios se realizaron las siguientes acciones: a) Entrega de planos arquitectónicos y de patologías y generación de fichas de registro fotográfico y de patologías 100% realizados a partir de información secundaria teniendo en cuenta la imposibilidad de viajar por la emergencia generada por el COVID-19. b) Realización de las siguientes reuniones: 5 de habitabilidad, 2 componente arquitectónico y urbano y 1 componente PCI y PCMU, 1 componente sostenibilidad. c) Entrega Documento Técnico de Soporte – DTS de Fase I del PEMP 100% con de todos los componentes. d) Consolidación de Documento Técnico de Soporte – DTS de norma urbana y de los BIC del PEMP. A la fecha se han realizado 2 PEMP cumpliendo con la meta establecida.</t>
  </si>
  <si>
    <t xml:space="preserve">A 31 de diciembre se entrega la obra terminada del proyecto de Arte Viva en  la Estación de la Sabana, el inmueble fue recibido por el Teatro Colón el día 23 de diciembre de 2020.
Cumpliendo así con el 100% de la meta establecida para la vigencia. </t>
  </si>
  <si>
    <t>A pesar de que ya se cumplió con el indicador en la vigencia 2019, a 31  de diciembre de 2020 se realizaron las siguientes acciones:
- Realizó una revisión destallada de la página web que permitió realizar ajustes para mejorar los precios y las características de los productos, por ejemplo hecho a mano, seguridad y precios más justos. 
-Con una inversión de $470 millones de pesos, el Ministerio de Cultura junto a la Escuela Taller Naranja avanzan en la consolidación del portafolio virtual ‘Celebra con tu cocina tradicional’ que reunirá la oferta de 340  cocineras y cocineros tradicionales en 17 municipios del país. Esta iniciativa ha sido posible gracias a un grupo de entidades aliadas como las Escuelas Taller de Quibdó y Buenaventura; la Escuela de Gastronomía Mariano Moreno; el Colegio Mayor de Antioquia y organizaciones comunitarias como la Fundación Chiyangua, la Asociación de Mujeres de Afrodescendientes del Norte del Cauca (ASOM) y la Corporación Unidos por la Cultura Afro de Barranquilla.</t>
  </si>
  <si>
    <t xml:space="preserve"> A 31 de diciembre se continua revisando las acciones a ejecutar para colocar en marcha el taller escuela de cocina tradicional, debido a las diferentes restricciones nacionales que se han decretado a causa de la emergencia por el COVID 19. Por otra parte, no se ha reanudado las clases presenciales en la ETCAR que permitan desarrollar el piloto de la unidad de negocio de Cocina. Sin embargo, se están realizando algunas acciones para colocar en marcha la unidad de negocio de artesanías que se encuentra ubicada en el Castillo de San Felipe de Barajas.</t>
  </si>
  <si>
    <t>Durante diciembre se realizaron las siguientes actividades: 
a) Se finalizó el proceso de alistamiento de 150 maletas de recursos en el marco de la implementación del PNBI 2020.
b) Confirmación de datos de recibo de las maletas de recursos a las BP en el marco de la implementación 2020: se realizaron llamadas a las 150 bibliotecas públicas y se validaron los datos donde se realizará la entrega de las maletas.
c) Ciclo de encuentros virtuales del PNBI: se realizaron 3 encuentros virtuales, que contaron con la participación de 67, 55, 83 personas cada uno, entre mediadores BRI y bibliotecarios públicos (vinculados al PNBI en 2019 y en 2020).
d) Adquisición de los 150 incentivos dirigidos al fortalecimiento de los proyectos bibliotecarios rurales de las 150 BRI 2020 y alistamiento para su entrega.
Finalmente, al cerrar el año se realizó el 100% de la implementación de 148 BRI de las 150 bibliotecas proyectadas en 2020. Con relación a las dos BRI que no finalizaron su proceso de implementación, se realizará visita presencial entre los meses de enero y febrero de 2021 con el fin de concertar con la biblioteca pública municipal y las comunidades rurales los procesos pendientes para cerrar el proceso de implementación en su totalidad. Es de aclarar, que estas bibliotecas no contaron con las condiciones adecuadas para realizar la implementación debido a la situación provocada por la emergencia sanitaria.
La meta establecida para el año 2020 fue de 150 BRI implementadas, sin embargo al cierre del 31 de diciembre se implementaron al 100% 148 BRI, teniendo en cuenta que 2 bibliotecas y comunidades rurales no contaron con las condiciones requeridas para finalizar el proceso de implementación debido a la situación generada por la emergencia sanitaria. En los meses de enero y febrero se realizará una visita presencial para la concertación de compromisos con las bibliotecas y las comunidades beneficiarias.</t>
  </si>
  <si>
    <t>Al cierre de la vigencia se supero la meta de austeridad en el gasto, La disminución del indicador que corresponde a los gastos asociados a Tiquetes, Comisiones y Gastos de Logística, estuvieron por debajo del 2019 en 67%, lo cual en gran medida fue determinado por la situación de emergencia sanitaria de Covid 19, ya que los protocolos de seguridad, prohibieron el desarrollo de actividades que implicaran desplazamientos y aglomeraciones en 2020.</t>
  </si>
  <si>
    <t xml:space="preserve">Se realizaron las auditorias planeadas, se cerro la auditoria del Subproceso Artístico con 0 hallazgos y la de Seguridad y Salud en el Trabajo con 16 hallazgos.  Se presento el informe consolidado de auditorias internas de gestión 2020. </t>
  </si>
  <si>
    <t>Se cumplió por parte de gestión documental con la elaboración de los dos (2) instrumentos para esta vigencia al 100%  sin embargo  aun falta por aprobar por parte de la oficina de planeación el Sistema Integrado de Conservación el cual se remitió en el mes de Agosto de 2020
Cabe aclarar que la meta para esta vigencia corresponde a dos instrumentos archivísticos que sumados  a la vigencia anterior 2019 suman cuatro (4) instrumentos</t>
  </si>
  <si>
    <t>META AÑO 2019</t>
  </si>
  <si>
    <t>% CUMPLIMIENTO CUATRIENIO</t>
  </si>
  <si>
    <t>AVANCE CUATRIENIO</t>
  </si>
  <si>
    <t>Impulsar la formulación, implementación y seguimiento de las políticas públicas de competencia del sector cultura</t>
  </si>
  <si>
    <t>Establecer los mecanismos de articulación entre los diferentes niveles de gobierno, los agentes del sector cultura y el sector privado para propiciar la protección y salvaguardia del patrimonio, el acceso a la cultura y la innovación, desde nuestros territorios</t>
  </si>
  <si>
    <t>Ampliar la oferta del sector cultura acorde con las necesidades de la población en los territorios contribuyendo al cierre de brechas sociales</t>
  </si>
  <si>
    <t>Impulsar el uso eficiente de los recursos asignados al sector y promover la cooperación nacional e internacional, que apoyen el desarrollo de procesos culturales y patrimoniales.</t>
  </si>
  <si>
    <t>Promover la consolidación de espacios que faciliten entornos apropiados para el desarrollo de los procesos patrimoniales y culturales.</t>
  </si>
  <si>
    <t>Implementar acciones de protección, reconocimiento y salvaguarda del patrimonio cultural Colombiano para preservar nuestra memoria e identidad nacional, desde los territorios.</t>
  </si>
  <si>
    <t>Fortalecer la capacidad de gestión y desempeño sectorial, basada en  el Modelo Integrado de Planeación y Gestión</t>
  </si>
  <si>
    <t>Código: F-OPL-135 
Versión: 0                      
Fecha: 16/07/2020</t>
  </si>
  <si>
    <t>Página 1</t>
  </si>
  <si>
    <t>Página 2</t>
  </si>
  <si>
    <t>Página 3</t>
  </si>
  <si>
    <t>Página 4</t>
  </si>
  <si>
    <t>Página 5</t>
  </si>
  <si>
    <t>Página 6</t>
  </si>
  <si>
    <t>Página 7</t>
  </si>
  <si>
    <t>Adecuación museográfica del Parque arqueológico de Santa María de la antigua del Darién</t>
  </si>
  <si>
    <t xml:space="preserve">Adecuación museográfica del Parque arqueológico de Santa María de la antigua del Darién. </t>
  </si>
  <si>
    <t xml:space="preserve">Instituto Colombiano de Antropología e Historia  </t>
  </si>
  <si>
    <t>Politica de turismo cultural actualizada</t>
  </si>
  <si>
    <t>I TRIMESTRE 2022</t>
  </si>
  <si>
    <t>II TRIMESTRE 2022</t>
  </si>
  <si>
    <t>III TRIMESTRE 2022</t>
  </si>
  <si>
    <t>IV TRIMESTRE 2022</t>
  </si>
  <si>
    <t>Avance 2022</t>
  </si>
  <si>
    <t>En este trimestre no se realiza reporte, se solicitó modificación en el PAD de la Oficina Asesora de Planeación para reportar  seguimiento en mayo según los lineamientos aprobados por el Comité Institucional de gestión y desempeño y en concordancia de los seguimiento cuatrimestrales.</t>
  </si>
  <si>
    <t>Con corte al mes de marzo de 2022 se realizó el primer evento “Condiciones físicas para áreas de almacenamiento documental" realizado el 23 de marzo de 2022
URL: https://archivogeneral.sharepoint.com/sites/ProyectosArchivisticos/Documentos%20compartidos/Forms/AllItems.aspx?id=%2Fsites%2FProyectosArchivisticos%2FDocumentos%20compartidos%2F2022%2F610%2E19%2E21%20INFORME%20SEGUIMIENTOS%20COMERCIALES%2FPortafolio%20de%20servicios&amp;viewid=2a82c8a3%2D5205%2D4ee3%2Dba10%2D2c4cc61dca85</t>
  </si>
  <si>
    <t>Al mes de marzo se han realizado 128 horas de asistencias a 74 entidades.</t>
  </si>
  <si>
    <t>Se realizó la primera sesión plenaria de CTA y la capacitación sobre Metodología para la elaboración de inventarios y transferencias documentales. Con la participación de 26 CTA.
Sesión de Acompañamiento CTA Boyacá, capacitación elaboración TVD, la cual contó con la participación de 98 entidades y 151 asistentes,  y capacitación sobre Bienes de Interés Cultural BIC
Se realizó capacitación al CTA Barrancabermeja sobre “Planeación de la Función Archivística Conformación CTA"</t>
  </si>
  <si>
    <t>Se han evaluado y convalidado 24 instrumentos de los cuales 12 son TRD y 12 TVD</t>
  </si>
  <si>
    <t>Se elabora la estructura del documento en su primer versión de “Estándares y referentes de preservación digital hoy”</t>
  </si>
  <si>
    <t>A partir del mes de marzo de 2022, se comenzaron a hacer las ediciones correspondientes a los veinte (20) microprogramas para esta vigencia. En el momento siguen en etapa de preproducción. Se han contactado y grabado algunos de los académicos y especialistas en dicho material y en las diferentes temáticas. Se comenzará con el montaje final de las 20 piezas de este año.
Los microprogramas en su tercera temporada (2021), se están emitiendo en la actualidad por CyC Radio y se van a ofrecer nuevamente a la RRUC, la Red de Radio Universitaria de Colombia, para que aquellas emisoras interesadas en transmitirlos lo hagan dentro de sus franjas establecidas.</t>
  </si>
  <si>
    <t>En el tercer trimestre de la vigencia 2021 se radicó el documento de Condiciones iniciales de la Maestría en Literatura y Cultura ante el Ministerio de Educación Nacional. Estamos a la espera de su respuesta de confirmación para dar por cumplido el indicador</t>
  </si>
  <si>
    <t>En el primer trimestre del 2022 se ofertaron 10 cursos y 5 diplomados:
Cursos:
1. ¿Cómo se “hace” una escritora en Colombia? Literatura, edición y prestigio – 13 cupos
2. Corrección de estilo: nivel básico - 9 cupos
3. Lingüística Iberorrománica - 10 cupos
4. Glotopolítica - 10 cupos
5. Programación en Python para humanidades con Colab – 10 cupos
6. Literaturas indígenas contemporáneas: activismo, fusiones y experimentación – 10 cupos
7. Morfosintaxis de la lengua de señas colombiana – 15 cupos
8. Pedagogías críticas para la enseñanza de lenguas – 15 cupos
9. Diseño de cursos virtuales – 25 cupos
10. Jornadas profesionales: el mundo editorial y la imagen – 6 cupos
Diplomados:
1.	Pedagogía y Didáctica para la Enseñanza de Español como Lengua Extranjera – modalidad virtual asincrónica – 150 cupos
2.	Pedagogía y Didáctica para la Enseñanza de Español como Lengua Extranjera – modalidad virtual remota – 30 cupos
3.	Diplomado en Formación de profesores en español escrito como segunda lengua para estudiantes sordos señantes - Virtual asincrónica – 30 cupos
4.	Diplomado en Latín I – 25 cupos
5.	Diplomado en Griego I – 25 cupos
Total cupos ofrecidos en el primer trimestre vigencia 2022 (acumulados): 383
Total cupos ofrecidos cuatrienio: 5.639
Las convocatorias para cada uno de los programas ofertados se realizaron a través de la página web del Instituto y a través de las diferentes redes sociales.                                                              https://www.caroycuervo.gov.co/Cursos/Diplomado/</t>
  </si>
  <si>
    <t>Con corte a 31 de marzo, se está digitando y editando un nuevo título: Medicina y magia en el Sur del Tolima y se está finalizando con los índices onomásticos y temáticos de la publicación Verso español, verso europeo.</t>
  </si>
  <si>
    <t>En el primer trimestre de la vigencia 2022 queda cumplido el indicador, con la publicación de:
* Tipos heroicos segunda edición
* Narraciones Cabiyarí</t>
  </si>
  <si>
    <t>Con corte a 31 de marzo el avance en los 6 componentes del PAAC se evidenció de la siguiente manera
• Componente 1: Gestión de Riesgos de Corrupción - Mapa de Riesgos de Corrupción, cumplimiento de 20%
• Componente 2: Racionalización de trámites, cumplimiento de 0%
• Componente 3: Rendición de Cuentas, cumplimiento del: 25%    
• Componente 4: Atención al Ciudadano, cumplimiento del: 18%    
• Componente 5: Transparencia y Acceso a la Información, cumplimiento del 5% 
• Componente 6: Iniciativas adicionales, cumplimiento del 0% 
Para un total de cumplimiento del 11% de avance</t>
  </si>
  <si>
    <t>Con corte a 31 de marzo se reporta este avance acorde con los resultados de la encuesta FURAG presentados en el índice de desempeño de las entidades realizado por Función Pública entre los meses de marzo y abril del 2021 para el Instituto Caro y Cuervo donde se presentan los siguientes resultados:
1ª. Dimensión: Talento Humano 63
2ª. Dimensión: Direccionamiento Estratégico y Planeación 49,7
3ª. Dimensión: Gestión con valores para resultados 57,6
4ª. Dimensión: Evaluación de Resultados 54,3
5ª Dimensión: Información y Comunicación 61
6ª Dimensión: Gestión del Conocimiento y la Innovación 65,9
7ª. Dimensión: Control Interno 53,7
En el Instituto, en el marco de la mejora continua hemos venido desarrollando acciones de mejora pero no se ha logrado llegar a un nivel del 100% debido a que no se cuenta con los recursos humanos y presupuestales suficientes para llevar a cabo todas las acciones contempladas en el modelo MIPG</t>
  </si>
  <si>
    <t>Se han realizado reuniones con los lideres del grupo de arqueología para definir el contenido y estructura general del documento técnico. Adicionalmente, se llevó a cabo una reunión para socializar el plan de trabajo para la construcción del documento, ya que la meta es publicar el documento para comentarios durante el mes de junio, hacer ajuste en julio y adoptar el documento mediante resolución en agosto.</t>
  </si>
  <si>
    <t>Cumplida</t>
  </si>
  <si>
    <t xml:space="preserve">Cumplido en 2021, sin embargo se continúan realizando acciones.
A corte marzo se realizaron las siguientes actividades: Teniendo en cuenta que la Secretaría general y el programa nacional de Escuelas taller direccionaron el proyecto formulado en enero por la Escuela Taller Bogotá a la Escuela Taller Barichara "Diseño de una Ruta de oficios asociadas a las escuelas Taller de Colombia". Se realizó una reunión con Barichara con el objetivo de revisar el proyecto para que fuera ajustado y presentado por Barichara, quienes entregaron propuesta final el 28 de febrero. La Dirección de Patrimonio en el marco del artículo 23 de la Ley de oficios 2184 de 2022 avanzó en: -Análisis de las 12 rutas artesanales realizadas por Artesanías de Colombia cuyo lanzamiento se realizó en diciembre de 2021. -Incorporación de contenidos para la ruta de oficios a partir de los insumos del sector patrimonial como son: Escuelas Taller, Talleres Escuelas, Marco de cualificaciones, Centros Históricos, y PCI (en construcción).	</t>
  </si>
  <si>
    <t>Cumplido en 2021</t>
  </si>
  <si>
    <t>Con corte al mes de marzo, se realiza el lanzamiento del Plan Decenal de Lenguas Nativas y se promulga la resolución 0063 de 21 de febrero de 2022, mediante la cual se acoge el Plan Decenal de Lenguas Nativa de Colombia dando cumplimiento a lo establecido en la Ley 1381 de 2010, de acuerdo a los procesos de concertación que se adelantarán con las organizaciones continuará el proceso de implementación de acciones a desarrollarse en el marco de la ley 1381 de 2010 y Plan Decenal de Lenguas.</t>
  </si>
  <si>
    <t xml:space="preserve">Con corte al mes de marzo, el Ministerio de Cultura y el DNP desarrollaron el PAS y el borrador del documento CONPES de Economía Naranja. Adicionalmente, estos documentos se socializaron con las diferentes áreas involucradas en la ejecución del mismo.  </t>
  </si>
  <si>
    <t xml:space="preserve">Para el periodo de marzo de 2022, no se ha presentado el proyecto de modificación de la ley del sector cultura.	 </t>
  </si>
  <si>
    <t>Cumplido en 2019</t>
  </si>
  <si>
    <t>Cumplido en 2020</t>
  </si>
  <si>
    <t xml:space="preserve">En 2019 se realizaron 39 de ellos y el resto se pasaron a la meta de estímulos de la vigencia 2021 diferentes a Bicentenario. </t>
  </si>
  <si>
    <t>Cumplido</t>
  </si>
  <si>
    <t>A 31 de marzo se cuenta con la impresión de 1.462 ejemplares de la colección "Historias de la Historia de Colombia", integrada es esta vigencia por “Las mujeres de la independencia” escrito por Catalina Navas y “Reminiscencias de Santa Fe de Bogotá” del autor José María Cordovez Moure. De ellos se distribuirán 1.000 ejemplares en la Feria internacional del Libro de Bogotá que tendrá lugar del 19 de abril al 2 de mayo en Corferias. Cabe resaltar que la impresión del resto de ejemplares de estos títulos (266.538) empezará el 8 de abril debido a que hay escasez de papel en el país y la Imprenta Nacional está en el trámite de consecución.</t>
  </si>
  <si>
    <t>Con corte al mes de marzo, se cuenta con la segunda versión del documento y fichas técnicas para llevar a cabo la contratación de la herramienta tecnológica, sobre la formulación de un software a la medida para la implementación de una herramienta (buscador), 
Se hace la verificación de los usuarios y contraseñas que están incluidos   en los manuales de instalación de RNA. Se procede a reinstalar en un equipo externo las máquinas virtuales y el sistema operativo (UBUNTU 16.04 - 18.04 -  20.04). y el software libre ICA ATOM.</t>
  </si>
  <si>
    <t xml:space="preserve">La Dirección de Fomento Regional asesora 1.000 municipios, 31 ciudades capitales y 32 departamentos al año para realizar asistencia técnica a la institucionalidad cultural, gestores culturales y consejos de cultura en temas relacionados con planeación, formulación de proyectos, financiación y participación ciudadana. Desde agosto de 2018 hasta el 31 de marzo de 2022 se han asesorado 1.118 de 1.134 departamentos y municipios para un avance del 98,5% acumulado (línea base cuatrienio). Para poder cumplir con el objetivo propuesto del 2022, se asesorarán 21 municipios nuevos. En la vigencia actual y hasta el 31 de marzo de 2022 se han asesorado y asistido técnicamente 178 municipios del territorio nacional.	 </t>
  </si>
  <si>
    <t xml:space="preserve">Desde que inició el programa hasta el 31 de marzo 775 municipios y 20 departamentos han girado a Colpensiones la suma de $271.656 millones para asignar a 10.741 creadores y gestores culturales los beneficios de anualidad vitalicia (9.793) y financiación de aportes al servicio social complementario de BEPS (948). Así mismo, en la presente vigencia y con corte a 31 de marzo, 29 municipios han girado a Colpensiones la suma de $3.487 millones de pesos para asignar a 130 creadores y gestores culturales los beneficios de anualidad vitalicia (104) y financiación de aportes al servicio social complementario de BEPS (26).	 </t>
  </si>
  <si>
    <t>Con corte a marzo una Agenda Creativa de Cúcuta se suscribió el 26 de enero de 2022. Así mismo, 6 Agendas Creativas están listas para surtir la etapa 7 de suscripción: Buenaventura, Neiva, Villavicencio, Cundinamarca, Armenia y Pereira. 
Contando a la fecha con 13 Agendas creativas elaboradas.</t>
  </si>
  <si>
    <t>Durante el primer trimestre se avanzó en la formulación de la convocatoria "Beca de apropiación social en parques arqueológicos", que busca promover proyectos interdisciplinares de investigación/creación que propendan por procesos de apropiación social de los siguientes Parques Arqueológicos administrados por el ICANH: Parque Arqueológico San Agustín, Alto de los Ídolos y Alto de las Piedras. / Parque Arqueológico Tierradentro. / Parque Arqueológico Santa María de la Antigua del Darién. / Parque Arqueológico Teyuna - Ciudad Perdida." 
Esta convocatoria entregará 4 estímulos.</t>
  </si>
  <si>
    <t xml:space="preserve">A marzo de 2022, se han apoyado a través del Programa Nacional de Concertación Cultural 2.723 proyectos artísticos y culturales, así: 
A. 2.662 por convocatoria pública en las líneas de acción: 
L1- Lectura, escritura y oralidad “Leer es mi cuento” 87
L2-Festivales, Fiestas y Carnavales 873 
L3-Fortalecimiento y dinamización de procesos artísticos, patrimoniales y culturales 214 
L4-Programas de formación artística, patrimonial, cultural, presenciales, semipresenciales y/o virtuales 1106
L5-Investigación, fortalecimiento organizacional y circulación para las artes, el patrimonio cultural y la economía naranja 68
L6-Circulación artística a escala nacional 104 
L7-Fortalecimiento cultural a contextos poblacionales específicos 146 
L8-Prácticas culturales de la población con discapacidad 64 
B. 61 proyectos, en: 
Antioquia 2 
Bogotá, D.C. 4; 
Bolívar 4
Caldas 4
Caquetá 1 
Cauca 2 
Cesar 1 
Chocó 6 
Cundinamarca 1
Nariño 2 
Risaralda 1 
Santander 1 
Tolima 2 
Valle del Cauca 30 
Para un total de 2.723 en 2022 y un acumulado de 13.097 en el cuatrienio acumulado en el cuatrienio.	 </t>
  </si>
  <si>
    <t>A marzo 31 de 2022, ya se seleccionaron pero no se ha iniciado el seguimiento a los 533 proyectos que corresponden al 20% de lo 2.662 proyectos apoyados en la convocatoria 2022.</t>
  </si>
  <si>
    <t xml:space="preserve">A marzo 31 de 2022, no se han otorgado estímulos a proyectos artísticos y culturales a través del Programa Nacional de Estímulos. Para el primer trimestre se realizó el lanzamiento de los contenidos para las convocatorias 2022 del Programa.	 
A la fecha se han otorgado 6.993 estímulos en el cuatrienio, en todo el territorio nacional. </t>
  </si>
  <si>
    <t xml:space="preserve">A marzo 31 de 2022, no se han otorgado estímulos a proyectos artísticos y culturales a través del Programa Nacional de Estímulos en la vigencia 2022. Para el primer trimestre se realizará el lanzamiento de los contenidos para las convocatorias 2022 del Programa. A la fecha se han otorgado 6.993 estímulos en el cuatrienio, en todo el territorio nacional.	 </t>
  </si>
  <si>
    <t>Con corte a marzo  se han adelantado sesenta y ocho (68) horas y media de asistencia técnica a 37 entidades, junto con la emisión de 60 oficios.</t>
  </si>
  <si>
    <t xml:space="preserve">Con corte a marzo, 6.761 participantes y 661 entidades se capacitaron.
Se adelantaron cursos autogestionables: 
Fundamentos básicos de gestión documental;  
Elaboración, aprobación, evaluación y convalidación de tablas de retención documental y 
Metodología para la elaboración de inventarios y transferencias documentales.
Elaboración Plan Institucional de Archivos – PINAR
Metodología para la elaboración del Programa de Gestión Documental - PGD”
Criterios para la identificación y valoración de los archivos de Derechos Humanos, Memoria Histórica y Conflicto Armado Interno” </t>
  </si>
  <si>
    <t>Con corte a marzo, una vez recibidos los lineamientos del DAFP para el Diligenciamiento del FURAG se comienza con la distribución de los responsables en la plataforma para que ellos directamente realicen el reporte, posterior a lo cual la OAP realizará verificación de consistencia y de evidencias de lo reportado.</t>
  </si>
  <si>
    <t xml:space="preserve">En marzo, en reunión con el Ministerio de Educación Nacional para la implementación de las acciones del CONPES "Política Nacional de Lectura, Escritura, Oralidad y Bibliotecas Escolares" PNLEOBE, se acordó la forma de trabajar para la realización de la ENLEC, bajo el liderazgo de la Biblioteca Nacional y se elaboraron documentos para el inicio del trabajo. Se planearon las acciones y actividades adicionales para la promoción de la lectura, en el marco de la FILBO, así se terminó la Biblioteca Digital Familiar y se definió la fecha de presentación.	  	  </t>
  </si>
  <si>
    <t>En marzo, en reunión con el Ministerio de Educación Nacional para la implementación de las acciones del CONPES "Política Nacional de Lectura, Escritura, Oralidad y Bibliotecas Escolares" PNLEOBE, se acordó la forma de trabajar para la realización de la ENLEC, bajo el liderazgo de la Biblioteca Nacional y se elaboraron documentos para el inicio del trabajo. Se planearon las acciones y actividades adicionales para la promoción de la lectura, en el marco de la FILBO, así se terminó la Biblioteca Digital Familiar y se definió la fecha de presentación.</t>
  </si>
  <si>
    <t xml:space="preserve">Durante el mes de marzo de 2022 se digitalizaron, editaron y dispusieron en la Biblioteca Digital de la Biblioteca Nacional de Colombia, 184 recursos digitales, para un total acumulado de 6.749 recursos durante el cuatrienio.	 </t>
  </si>
  <si>
    <t>Con corte al mes de marzo, desde el Proyecto de Primera Infancia de la Dirección de Poblaciones, a través de la Estrategia Digital se reportó la siguiente información: MaguaRED se reportaron 42.095 usuarios que accedieron al portal. Maguaré contó con 33.287 usuarios que accedieron a los contenidos digitales, para un total de 75.382 usuarios que accedieron durante el mes. Actualmente, se tiene un acumulado de 4.188.609 usuarios que visitan los portales.</t>
  </si>
  <si>
    <t>Con corte a marzo, se realizó acompañamiento técnico y formativo en 25 entidades territoriales por parte de la Estrategia Regional de la Biblioteca Nacional de Colombia, para la implementación de Bibliotecas Rurales Itinerantes en el marco de los servicios de extensión bibliotecaria de sus bibliotecas públicas municipales, en articulación con el Programa Nacional de Bibliotecas Itinerantes.</t>
  </si>
  <si>
    <t>Con corte a 31 de marzo, un total de 88 personas han sido beneficiadas por programas de formación artística y cultural, así: Becas INI - Juventud 2021, 41 jóvenes beneficiados por medio de procesos de formación en territorio. De otra parte, en el marco de la estrategia de Conexiones Diversas, se realizó el primer evento de la Zona Andina para el relacionamiento de Canales regionales, realizadores independientes y colectivos de comunicación con la participación de 47 personas.
Por otra parte, se cuenta con la programación de las actividades de formación, se cuenta con convenios suscritos para formar personas en las áreas de Literatura, Música, Visuales y Teatro. Por otra parte, se encuentra en proceso de contratación el modelo de formación para Danza. 
Así mismo, se encuentra en ejecución el Convenio de asociación entre el Ministerio de Cultura y la Universidad EAN, por medio del cual se realizan los diplomados en Gestión y Formulación de Proyectos Culturales. El jueves 3 de marzo iniciaron, de acuerdo con el cronograma establecido, las 5 sedes semipresencial ubicadas en Valledupar, Cesar; Neiva, Huila; Cali, Valle del Cauca; Bucaramanga, Santander y Manizales, Caldas. Cada una cuenta con 40 participantes con el fin de certificar 200 creadores y gestores culturales.
Contando a la fecha con 13.125 personas beneficiadas por programas de formación artística y cultural en el cuatrienio.</t>
  </si>
  <si>
    <t xml:space="preserve">A 31 de marzo la Fundación Nacional Batuta reportó 14.948 inscritos, quienes iniciaron procesos artísticos y culturales dentro del programa Sonidos de Esperanza.	
A la fecha se cuenta con 258.773 niños, niñas y jóvenes beneficiados por programas y procesos artísticos y culturales. </t>
  </si>
  <si>
    <t xml:space="preserve">Con corte a 31 de marzo se realizó la suscripción del Convenio 0573 de 2022 con Proimágenes Colombia. Durante este mes, se identificaron municipios para acompañar a través de socios y aliados como la Agencia para la Reincorporación y Normalización ARN, Ministerio de Educación Nacional, Red de Maestros Chisua e INPEC; con los cuales se empezará a ejecutar la estrategia de acompañamiento a partir del mes de abril.	</t>
  </si>
  <si>
    <t xml:space="preserve">Con corte a 31 de marzo se registraron un total de 157.447 visitas de usuarios a la plataforma (en la presente vigencia) . En su acumulado, hasta diciembre de 2021 Retina Latina logró un total de 4.705.915 visitas que sumadas con las 157.447 visitas acumuladas en 2022 da un total de 4.863.362. en lo corrido de 2022 esta meta registró un avance del 15.84%.	 </t>
  </si>
  <si>
    <t xml:space="preserve">Con corte 31 de marzo, el Programa Infancia, Juventud y Medios se articuló con el Instituto Nacional para Sordos -  INSOR para el desarrollo del diplomado en producción de contenidos; igualmente se diseñaron la Beca Audiovisual dirigida a infancias con discapacidad auditiva, Beca Serie audiovisual juvenil para creadores afrocolombianos y Beca Serie audiovisual para audiencias infantiles. Del proyecto Territorios en Diálogo se ha realizado el seguimiento a las becas de Comunicación y Territorio desde donde se reportarán contenidos y la planeación de la estrategia Laboratorios Convergentes. Así mismo, se realizó seguimiento a la beca de relatos convergentes para creadores NARP. También, se han realizado asistencias técnicas a los contenidos desarrollados en el marco de la beca Mujeres Creadoras y se diseñaron las becas de Dispositivos Móviles y Beca para nuevos creadores . 
A la fecha se han creado 941 contenidos audiovisuales culturales en el cuatrienio.	 </t>
  </si>
  <si>
    <t xml:space="preserve">Con corte a marzo de 2022: Se han realizado 11 eventos de promoción, lo cual equivale a un avance del 27,5% del total programado. Los eventos realizados son: Enero 2022: Conciertos en vivo: Un (1) concierto en vivo en el Teatro Colón de Bogotá- Concierto Inaugural de Temporada. 27 de enero de 2022. Febrero 2022: Conciertos en vivo: Tres (3) conciertos en vivo en el Teatro Colón de Bogotá, 4,10 y 24 de febrero y Un (1) concierto en vivo en el Teatro Mayor Julio Mario Santo Domingo realizado el 18 de febrero. Un (1) recital con el clarinetista Alí Lugosi el 21 de febrero del 2022. Marzo: Conciertos en vivo: Un (1) concierto en vivo Raphael Sinfónico, dos (2) conciertos en el Teatro Colsubsidio, un (1) concierto en el Teatro Colón y un (1) concierto en el Teatro Metropolitano de Medellín.	 </t>
  </si>
  <si>
    <t xml:space="preserve">En el mes de marzo se presentaron los siguientes espectáculos en el escenario principal del Teatro Colón: - Nanas consentidoras, concierto de Victoria Sur en la franja Familia Color el 6 de marzo a las 11 a.m. -Concierto de Pasión Vega, lanzamiento de su álbum "Todo lo que tengo", el 22 de marzo, a las 7:30 p.m. Se presentaron los siguientes espectáculos en la franja Colón Digital - 'Echoes of Calling', del 4 al 6 de marzo en alianza con la Japan Foundation - 'A man falling into the void', del 11 al 13 de marzo, en alianza con la Japan Foundation, - 'Twilight', del 18 al 20 de marzo en alianza con la Japan Foundation - 'The green table', del 25 al 27 de marzo en alianza con la Japan Foundation"	 
Para un total de 16 funciones en la vigencia. </t>
  </si>
  <si>
    <t xml:space="preserve">Con corte a marzo, se han divulgado 210 obras artísticas como resultado de la convocatoria de Comparte lo que Somos, por medio de redes sociales y YouTube.	 </t>
  </si>
  <si>
    <t>Durante el primer trimestre de 2022 se formularon los siguientes proyectos:
- Divulgación del patrimonio arqueológico a través de espacios virtuales museales. En articulación con el Ministerio de Cultura y el Museo de América en España</t>
  </si>
  <si>
    <t>Con corte al mes de marzo se realizaron nuevos ajustes, comentarios y verificaciones de viabilidad con el área correspondiente, al proyecto de Memorando de Entendimiento con el Archivo Nacional Turco.
Se solicita a la subdirección de Gestión del Patrimonio documental, se formule desde lo técnico un proyecto para ser presentado para financiación al Consejo Internacional de Archivos.
Se envía nota al Archivo Nacional de los Emiratos Árabes solicitando el estudio de viabilidad para el inicio de actividades de cooperación identificadas con las áreas del AGN, lo cual se enmarca en el Memorando de Entendimiento suscrito en el año 2021.
Se realizan acciones para iniciar el proyecto de cooperación aprobado en la comisión mixta con México 2021.</t>
  </si>
  <si>
    <t xml:space="preserve">Durante el mes de marzo se gestionaron recursos de cooperación internacional por valor de $21.741.000.000, para un acumulado a la fecha de $26.334.701.560, lo que representa un avance del 263,35% frente a la meta establecida para la vigencia 2022. Estos aportes corresponden a los realizados por la Unión Europea en el año 2020, para promover la integración socioeconómica y la inserción laboral y social de 1.500 jóvenes vulnerables y migrantes en las Escuelas Taller con un enfoque de formación en oficios, sostenibilidad, emprendimiento e innovación, en los departamentos de Antioquia, Atlántico y La Guajira, y el fortalecimiento de la Escuela Taller de Villa del Rosario en Norte de Santander y por el PNUD en 2021 para el proyecto Crea Territorio , con el propósito de implementar el programa de formación a formadores y fortalecimiento empresarial para emprendedores culturales y creativos de 20 territorios priorizados.	 </t>
  </si>
  <si>
    <t xml:space="preserve">Entre el mes de agosto de 2018 y el mes de marzo de 2022 fueron aprobados 166 proyectos ante el Sistema General de Regalías – SGR. El monto total de inversión de estos proyectos asciende a $543.127 mil millones de pesos en 27 departamentos: Antioquia, Arauca, Atlántico, Bolívar, Boyacá, Caldas, Caquetá, Casanare, Cauca, Cesar, Chocó, Córdoba, Cundinamarca, Huila, La Guajira, Magdalena, Meta, Nariño, Putumayo, Quindío, Risaralda, San Andrés, Santander, Sucre, Tolima, Valle del Cauca y Vichada. 
A la fecha, está pendiente por migrar 3 proyectos a la base de datos Gesproy-DNP por un valor de $1.210.328.281,77. 
A 31 de Marzo han sido aprobados 6 proyectos, en 5 departamentos: Boyacá, Cauca, Cundinamarca, Meta y Vichada por un valor de $16.592 millones de pesos. De estos, está pendiente por migrar 1 proyecto a la base de datos Gesproy-DNP por un valor de $530.397.226.
Así mismo, 7 proyectos fueron migrados a la base de datos Gesproy del DNP posterior al cierre de 2021, por lo cual se reporta el cargue en la presente vigencia. 	 </t>
  </si>
  <si>
    <t>En el primer trimestre de la vigencia 2022 se ha podido avanzar en las siguientes actividades de la obra de infraestructura:
• Mampostería estructural: se realizan actividades de mampostería en ladrillo estructural y en bloque en los pisos 1, 2, 3, y sótanos. Se aumenta a 4 cuadrillas para poder cumplir con los tiempos contractuales.
• Pañetes: Se realizan actividades de pañete de muros en bloque pisos 1,2,3 y sótanos, Se aumenta a 3 cuadrillas para poder cumplir con los tiempos contractuales.
• Instalaciones eléctricas: se da inicio a instalación de cableado en sótanos, piso 1,2 y 3.
A solicitud de la entidad se replantean nuevos puntos eléctricos en los diferentes niveles de la edificación que comprende la red de normal, regulada, voz y datos, actividad que se realiza bajo y placa y donde es necesario utilizar un saca núcleos de 2-1/2”.
• Instalaciones hidrosanitarias: Se prolongan las tuberías de aguas negras y aguas lluvias de los últimos pisos y se continúa con la instalación de tubería de la red contraincendios. Se realiza la instalación de gabinetes.
• Estructura metálica pasos: después de puesto en material en obra a finales del mes de enero, se procede a fabricación de los pasos metálicos, se recibe por parte del contratista el diseño de peldaños para verificación de los procesos constructivos, antes de la instalación se deben realizar las pruebas de líquidos penetrantes a las soldaduras, estas quedan programadas para inicio del mes de marzo.
• Estructura metálica puentes: se inicia instalación de vigas IPE, la lámina de alfajor y la baranda aprobada por la entidad, también se decide eliminar la estructura superior del puente, ya que la misma no tiene ninguna finalidad
• Fachada: se realizan actividades de mampostería y pañete, se realiza visita técnica por parte del proveedor quien presenta una muestra que es avalada por la entidad.</t>
  </si>
  <si>
    <t xml:space="preserve">Con corte a 31 de Marzo de 2022, se ha finalizado 14 adecuaciones y/o dotaciones de infraestructura cultural así: 1 teatro dotado en la Ceja – Antioquia 13 salas de danza en: Milán – Caquetá, Titiribí – Antioquia, Espinal – Tolima, Rio Frio – Valle del Cauca, Cocorná-Antioquia, San Francisco-Antioquia, San Vicente del Caguán – Antioquia, Ibagué - Tolima y Puerres – Nariño, Belén de los Andaquies – Caquetá, Panqueba- Boyacá, Toledo – Norte de Santander y Facatativá, Cundinamarca, Así mismo, se adelanta la construcción, mantenimiento, dotación y adecuación de 30 infraestructuras Culturales: -Bibliotecas en construcción: 5 en Yuto, Tadó, Kamentza Inga, Roberto Payán y Macanal. -Bibliotecas en ejecución en el marco del convenio con la Embajada de Japón: 3 en San Lorenzo - Nariño, Santo Domingo - Antioquia y La Palma - Cundinamarca. Bibliotecas en adecuación: 1 en Buenaventura - Valle del Cauca. -Casa de Cultura en construcción: 6 en Cajamarca, Resguardo Yarinal, Tausa, Sácama, Istmina y Campohermoso. -Casa de Cultura en adecuación: 2 en ejecución Buenaventura - Valle del Cauca y Gomez Plata - Antioquia. -Escuela de música en construcción: 1 en Ciudad Bolívar, Antioquia. -Teatros en Construcción: 3 en Quibdó-Choco; Támesis – Antioquia y Carmen de Viboral - Antioquia. -Teatrino y sede administrativa de complejo Cultural en construcción: 1 en ejecución Buenaventura - Valle del Cauca. -Salas de danza en dotación: 8 en ejecución, en el territorio nacional. El indicador presenta un avance de 133 infraestructuras construidas, adecuadas y/o dotadas	 </t>
  </si>
  <si>
    <t>A 31 marzo se continúan realizando los talleres de Cocreación del Museo Afro de Colombia con las comunidades en Cali, Cartagena y El Carmen de Bolívar.</t>
  </si>
  <si>
    <t>Durante el primer trimestre de 2022 se realizó la identificación de necesidades, por lo que se identificó la necesidad de formular los siguientes proyectos:
1. Exposición virtual "viejas prácticas y nuevas tecnologías en los parques arqueológicos de San Agustín y Tierradentro.
2. Exposición temporal "Alas, picos y patas" en el bosque del Parque Arqueológico de San Agustín
3. Exposición temporal "Alas, picos y patas" en el Parque Arqueológico de Tierradentro
4. Renovación Museos Etnográfico y apertura del Museo Arqueológico del Parque Arqueológico de Tierradento - encuentros interculturales
5. Exposición temporal itinerante CEA "Gentes del Putumayo narra..." y Versión itinerante "Suruma: un museo para pensar el Putumayo"
6. Publicaciones divulgativas de los museos de los parques San Agustín y Tierra adentro</t>
  </si>
  <si>
    <t xml:space="preserve">Hasta el mes de marzo se formuló el reporte en la plataforma de SISCONPES, sobre los avances en materia de Patrimonio Cultural Sumergido. Se está apoyando la creación del CONPES especializado en Patrimonio Cultural Sumergido. </t>
  </si>
  <si>
    <t>En el primer trimestre de la presente vigencia se tienen aprobados 6 proyectos de investigación, a continuación se evidencia su porcentaje de avance con corte a 31 de marzo
LÍNEA LINGUÍSTICA DE CORPUS
* Macroproyecto Nuevo Atlas Lingüístico-Antropológico de Colombia por regiones - NALAC, Fase 4 (Año 2022): 15.7%
* Asistencia automática para la evaluación y enseñanza de la competencia escrita en grandes comunidades educativas (prueba de concepto del modelo de evaluación): 25%
* Adjetivos de persona que se sustantivan: una aproximación cognitiva y lexicográfica: 25%
LÍNEA LENGUAS NATIVAS:
* El género discursivo de consejo en lengua muinane y cabiyarí: 20%
* Diccionario lengua indígena andoque Alejandro Correa: 25%
* Talleres de gramática sáliba para los docentes de las instituciones educativas de Orocué (Casanare)” Hortensia Estrada: 42.5%</t>
  </si>
  <si>
    <t>Con corte al mes de marzo 294.628 folios intervenidos de los cuales en Restauración 3.265, Limpieza 106.187, Primeros auxilios 1.297, Masivamente 183.875</t>
  </si>
  <si>
    <t>Con corte al mes de marzo se tiene 181.533 imágenes digitalizadas:
Sección Archivos Oficiales 148.635
Sección Archivo Anexo 25.9137
Otras Secciones 6.985</t>
  </si>
  <si>
    <t xml:space="preserve">Con corte al mes de marzo, se firmó el acta de constitución y estatutos por parte de la cámara de comercio de Barranquilla y la Corporación Luis Edwardo Nieto Arteta, con estás acciones se concretó la creación de la Escuela Taller de Puerto Colombia. Así mismo, para la Escuela Taller de Puerto Tejada se está realizando el estudio de los documentos del bien inmueble aportado por la alcaldía de puerto tejada hacienda perico negro.
Contando a la fecha con 13 Escuelas Taller. 	 </t>
  </si>
  <si>
    <t xml:space="preserve">Con corte al mes de marzo, la Escuela Taller de Cali, cuenta con plan de acción aprobado y cuenta con el Taller Escuela de Telón de boca. Las otras Escuelas Taller se encuentran en espera de revisión y aprobación de los planes de acción por parte de Secretaría General.	 
Es importante resaltar que la meta del indicador se cumplió en la vigencia 2021, sin embargo, se continuarán realizando Talleres Escuela en el territorio nacional. </t>
  </si>
  <si>
    <t xml:space="preserve">Con corte a marzo se sumó a la Lista Representativa del Patrimonio Cultural Inmaterial del ámbito nacional el Plan Especial de Salvaguardia: Trenzado en Caña Flecha, prácticas y conocimientos ancestrales artesanales de la identidad Zenú. </t>
  </si>
  <si>
    <t xml:space="preserve">Con corte a marzo encuentran en proceso para su inclusión en la LICBIC: 1) Jardín Histórico de la Casa Museo Quinta de Bolívar, Bogotá. 2) Caminos patrimoniales de Santander. 3) Palacio Tayrona o Gobernación de Santa Marta 4) Puente Grande, Bogotá. 5) Parque de La Independencia, Bogotá. 6) Iglesia de San Lázaro, Tunja. 7) Obra del maestro Rogelio Salmona. 8) Paisaje vichero 9) Arquitectura tradicional palafítica y saberes asociados a la madera. 10) Parque de la Sociedad de Mejoras Públicas de Bucaramanga, Santander. 11) Lugares asociados a la memoria y conciencia en afro Villa del Rosario, Norte de Santander. 12) Construcciones en tabla parada en el municipio de Murillo, Tolima. </t>
  </si>
  <si>
    <t xml:space="preserve">A 31 de marzo se socializó la oferta del Programa para el 2022, en la perspectiva de generar las articulaciones requeridas con las mesas de impulso, para la divulgación de convocatorias, la implementación y seguimiento de los proyectos en las subregiones de: 1) Alto Patía Norte del Cauca, 2) Catatumbo, 3) Chocó, 4) Montes de María, 5) Pacífico Frontera Nariñense y 6) Pacífico Medio. 
En cuanto al Laboratorio de Creación Colectiva, veredas San Miguel en el municipio de Buenos Aires y Lomitas en el municipio de Santander de Quilichao, se ratifican los espacios sede de los laboratorios, se confirma la continuidad del laboratorista, de los docentes y de los proveedores de refrigerios. Una vez se realice el primer comité con la entidad en convenio se procederá a la contratación del equipo humano. 
Para los Encuentros Subregionales: Se definen objetivos, dimensiones y alcances de los 4 Encuentros Subregionales con el propósito de plantear la metodología. 
Se adelanta Mapeo de Expresiones Artísticas del Pacífico Frontera Nariñense y Pacífico Medio: Se identifican 82 sabedores tradicionales representantes de diversas expresiones artísticas de los 15 municipios que conforman las 2 subregiones PDET. Se dio inicio a la ubicación de investigadores. 
Desde la articulación institucional se enviaron comunicados a cada una de las 83 alcaldías y delegados de cultura de las subregiones PDET en las que el Programa desarrollará sus acciones en el 2022	</t>
  </si>
  <si>
    <t xml:space="preserve">Con corte a marzo se encuentran en proceso de elaboración los siguientes PEMP: 
1) Cementerio Central de Bogotá. Avance 93%. 
2) Hacienda Piedragrande – Cali. En ajustes finales por parte de la consultoría. Avance 97% 
3) Agua de Dios. avance 95% 
4) Campo de Batalla del Pantano de Vargas y Monumento a los Lanceros de Rondón. Avance 51%
5) Centro Histórico de Guaduas. Avance 30%
A la fecha, 63 Bienes de Interés Cultura del ámbito nacional cuentan con Planes Especiales de Manejo y Protección - PEMP en el cuatrienio.	 	 </t>
  </si>
  <si>
    <t xml:space="preserve">Con corte a marzo se finalizó una intervención de un Bien de Interés Cultural del Ámbito Nacional: 
1) Restauración del conjunto de 70 vitrales de la Catedral Basílica de Manizales Caldas.
Así mismo, se encuentran en ejecución las siguientes intervenciones: 
1)Parque Grancolombiano en Villa del Rosario Norte de Santander: avance del 93% 
2) Casa museo Quinta de Bolívar- Bogotá en ejecución 75% 
3) Casa Museo Rafael Núñez en ejecución 80%. 
4) Conservación en el cuartel de las Bóvedas y el Baluarte del reducto del castillo San Felipe en Cartagena de Indias en ejecución 60% 
5) Obras de Restauración Edificio Siberia, edificio mantenimiento 0% 
6) Reparaciones locativas casa Marroquí de la hacienda yerbabuena 0% 
7) Edificio de ampliación de la Escuela Taller de Buenaventura, 55% 
Contando con 72 Bienes de Interés Cultural del ámbito nacional intervenidos en el cuatrienio	 	</t>
  </si>
  <si>
    <t xml:space="preserve">Durante el mes de marzo se dio continuidad al proceso de adquisición y compra de los componentes que hacen parte de las maletas de recursos bibliográficos, didácticos y pedagógicos, así mismo se realizó el alistamiento de los elementos de tecnología que conforman el kit de las Bibliotecas Rurales Itinerantes - BRI 2022. Adicionalmente se dio trámite a la entrega de incentivos para las 143 BRI 2021 seleccionadas para recibir este beneficio.	 	 </t>
  </si>
  <si>
    <t xml:space="preserve">Durante el mes de marzo la Estrategia Nacional de Exposiciones Itinerantes estuvo presente en siete ciudades del territorio nacional, así: Cali (Museo La Tertulia) y Cartagena (Centro de Formación de la Cooperación Española) con la exposición Hijas del Agua. En Zetaquira (Biblioteca Pública Municipal Beatriz Quevedo), Villavicencio (Corporación Cultural Municipal-CORCUMVI), Medellín (Museo de Ciencias Naturales de La Salle) y Armenia (Museo MAQUI), con la exhibición de la exposición Hitos de Libertad, la gente negra desde el museo de todos los colombianos. Finalmente, en Santa Marta (Centro Cultural del Banco de la República) se expone 1819, un año significativo. El reporte total de beneficiarios de la ENEI para el mes de marzo es de 3935 personas.	
Con lo anterior se cumple la meta establecida para la vigencia, contando a la fecha con 33 exposiciones itinerantes realizadas. </t>
  </si>
  <si>
    <t>Se ha cumplido con el 100% de los reportes a la fecha</t>
  </si>
  <si>
    <t>Con corte a marzo, se realizó el seguimiento de los 5 componentes del PAAC se evidenció:
•	Componente 1: Gestión de Riesgos de Corrupción - Mapa de Riesgos de Corrupción, cumplimiento de 100%
•	Componente 2: Racionalización de trámites, cumplimiento del 30%
•	Componente 3: Rendición de Cuentas, cumplimiento de 100%
•	Componente 4: Mejora del Servicio al Ciudadano, cumplimiento del: 33%				
•	Componente 5: Mecanismos para la Transparencia y Acceso a la Información, cumplimiento del 21%
•	Iniciativas adicionales:  50%
Para un total de cumplimiento del 55,6%, el cual corresponde al 13,9% para el primer trimestre.</t>
  </si>
  <si>
    <t>A corte 31 de marzo se realizó jornadas de sensibilización de la importancia y el compromiso de la entidad con la Participación Ciudadana y Rendición de Cuentas; a estas jornadas asistieron la Dirección de Estrategia, Desarrollo y Emprendimiento, Dirección de Artes, Dirección de Patrimonio Biblioteca Nacional, Dirección del Museo Nacional e Infraestructura Cultural.</t>
  </si>
  <si>
    <t xml:space="preserve">A corte 31 de marzo el SGA realiza sensibilización del Día del reciclador y el reciclaje (1 marzo), Día de la eficiencia energética (5 marzo) y Día Mundial del Agua (22 marzo), mediante piezas divulgativas. Adicionalmente se realiza el autodiagnóstico del SGA frente a los requisitos de la norma ISO 14001:2015.	 </t>
  </si>
  <si>
    <t xml:space="preserve">Con corte a marzo, se  llevó a cabo una reunión con la Oficina Asesora Jurídica del Ministerio de Cultura con el fin de conversar sobre los puntos más importantes de modificación de la Ley General de Cultura. 
La Oficina Asesora Jurídica del Ministerio solicitó al ICANH la designación del enlace en esas mesas de trabajo. Fue asignado Miguel Ángel Espinel de la Oficina Asesora Jurídica. </t>
  </si>
  <si>
    <t>Con corte a marzo esta estrategia se cumplió en diciembre cuando mediante resolución 1748 de 27 de diciembre de 2021 se adoptaron los términos de referencia adicionales y especiales para los Programas de Arqueología Preventiva con componente subacuático. Estos eran los últimos términos de referencia que hacían falta para cumplir con esta estrategia.</t>
  </si>
  <si>
    <t>Con corte a marzo, se han implementado los comentarios técnicos realizados al documento proyectado y durante el mes de abril será remitido para revisión general. Se espera tener la versión final del documento en los próximos meses.</t>
  </si>
  <si>
    <t>Con corte a marzo, esta estrategia se cumplió en diciembre de 2021 cuando mediante resolución 1723 de 21 de diciembre de 2021 se adoptó el protocolo de aplicación de sensores remotos en arqueología. Este era el ultimo protocolo que hacia falta para cumplir con esta estrategia.</t>
  </si>
  <si>
    <r>
      <t>Con corte a marzo, se plantearon, discutieron y definieron de manera conjunta y articulada con las diferentes subdirecciones, las temáticas sobre las cuales se desarrollarán las actividades de extensión de 2022. En este sentido, se acordó la realización de la tercera temporada de la serie virtual </t>
    </r>
    <r>
      <rPr>
        <i/>
        <sz val="11"/>
        <color theme="1"/>
        <rFont val="Arial"/>
        <family val="2"/>
      </rPr>
      <t>Palabra, imagen y memoria </t>
    </r>
    <r>
      <rPr>
        <sz val="11"/>
        <color theme="1"/>
        <rFont val="Arial"/>
        <family val="2"/>
      </rPr>
      <t>en torno a la arqueología y etnohistoria en Colombia durante la segunda mitad del siglo XX y se dio apertura a este espacio con la trasmisión en vivo a través del canal oficial de YouTube de la entidad, con la presentación del libro </t>
    </r>
    <r>
      <rPr>
        <i/>
        <sz val="11"/>
        <color theme="1"/>
        <rFont val="Arial"/>
        <family val="2"/>
      </rPr>
      <t>Cuentos de la conquista de Gregorio Hernández de Alba, </t>
    </r>
    <r>
      <rPr>
        <sz val="11"/>
        <color theme="1"/>
        <rFont val="Arial"/>
        <family val="2"/>
      </rPr>
      <t>en donde se contó con la participación del Director General del ICANH, Nicolás Loaiza, diferentes personajes representativos de la literatura indigenista y la antropología en Colombia, además de los usuarios y seguidores que se conectaron en el momento de la transmisión y otros que han visualizado el video en diferentes momentos.</t>
    </r>
  </si>
  <si>
    <t>Con corte a marzo, se han realizado avances en la formulación de los documentos finales:
1. En el caso del Plan de Manejo Arqueológico de La Mojana, el documento esta en revisión técnica y se están adelantando labores para el proceso de socialización de contenidos con las entidades territoriales. 
2. En el caso del Plan de Manejo Arqueológico del Salado de Consotá, el documento esta en revisiones finales por parte del Instituto y los comentarios están siendo implementados por parte de la Universidad Politécnica de Pereira.</t>
  </si>
  <si>
    <t>Con corte a 31 de marzo, teniendo en cuenta que por Ley de Garantías las exposiciones serán abiertas al público en el segundo semestre del año en curso, se hace el lanzamiento oficial por la plataforma de Spotify de la lista de reproducción de música del Siglo XIX con el nombre de la exposición "Una república de las artes. Música, arte y letras de 1819 a 1887", como medio para iniciar un reconocimiento y la interacción de todos los públicos, además se usa el espacio de La Casa de las Palabras en el periódico El Tiempo con algunos objetos que estarán exhibidos logrando una recordación en los públicos. 
https://www.caroycuervo.gov.co/Noticias/el-patrimonio-sonoro-de-colombia-llega-a-spotify/</t>
  </si>
  <si>
    <t>Durante el primer trimestre del año se adelantaron las siguientes labores en el marco de la adecuación museográfica: 
1. Se concluyó la construcción de la casa indígena y se avanzó en la puesta en marcha de su guion museográfico.
2. Se está llevando a cabo la construcción de la casa colonial, parte integral de la museografía del parque, y se está construyendo el guion museográfico de la casa afrodescendiente.</t>
  </si>
  <si>
    <t>Se está realizando la planeación para el desarrollo en los meses de junio y julio.</t>
  </si>
  <si>
    <t>Con corte a marzo, se cuenta con el documento en proceso de revisión de la Subdirección de Gestión del Patrimonio, para ser presentado a la mesa de articulación y posterior presentación en comité directivo</t>
  </si>
  <si>
    <t xml:space="preserve">Con corte a marzo, el Museo Nacional cuenta con un plan de mantenimientos menores preventivos para el correcto funcionamiento de los espacios dispuestos al público, así mismo atiende la necesidades que surgen de manera no planeada, de acuerdo con esto y dentro de las actividades previstas en el mes de marzo, se realizaron mantenimientos menores relacionados con: mantenimiento de jardines, pintura de las oficinas de comunicaciones y presupuesto, mantenimiento de áreas comunes, arreglo de fuentes y mantenimiento del ascensor de servicio al público.	 </t>
  </si>
  <si>
    <t>Con corte a mes de marzo, se reciben dos transferencias del 2022
-FOCINE
I-DEAM -  serie Gráficas de pluviógrafo, dónde se reciben 60 metros lineales.</t>
  </si>
  <si>
    <t>Con corte al mes de marzo se tienen 62 Unidades de almacenamiento descritas de los fondos de la sección República en el formato ISAD-G (catálogo en documento Excel)
SR - Ministerio de Educación: legajos 388, 389, 390. 
SR- Reclamaciones por Empréstitos: legajos 1, 2, 3, 4, 5, 6,7,8,9
SR - Secretaría de Guerra y Marina: legajos  4, 5, 6, 7, 8, 9, 10, 12, 20 a 49.
SR - Ministerio de Gobierno Sección Primera (antigua): Legajos 489, 495, 498, 499, 500, 501, 502, 503, 504, 505, 506, 515"</t>
  </si>
  <si>
    <t xml:space="preserve">En la presente vigencia el Instituto continua con poner a disposición los saberes de los linotipistas y las máquinas de linotipia en la Imprenta Patriótica. 
Con corte a 31 de marzo, junto con la Dirección de Patrimonio de MinCultura y la Escuela Taller de Boyacá se están gestionando los recursos para el pago de los aprendices durante el periodo de formación. </t>
  </si>
  <si>
    <t>En el Plan estratégico del AGN se tienen prevista la realización en el trienio de 4 fuentes incorporadas al SISNA, en tal sentido no se va a avanzar en la realización de nuevos tableros hasta tanto no se revisen los existentes en el marco del MPIPG de la Política de Gestión de la información Estadística, y los desarrollos internos de procedimientos y operaciones estadísticas</t>
  </si>
  <si>
    <t>Con corte a marzo, una vez se tenga el Documento técnico "Digitalización de documentos en diferentes soportes a lo digital" se realizará su respectiva socialización.</t>
  </si>
  <si>
    <t>Con corte a marzo, se planeó la realización del  Documento técnico "Digitalización de documentos en diferentes soportes a lo digital".</t>
  </si>
  <si>
    <t>Con corte al mes de marzo de 2022, se han realizado modificación del manual en tres partes: parte I (LIMB), parte II (LIBSAFE) y parte III (OPENACESS).
Se ajustó el procedimiento en lo relativo al LIBSAFE y se da inicio con OpenAccess.</t>
  </si>
  <si>
    <t>Con corte al mes de marzo de 2022 se cuenta con la definición de los dos servicios a poner en puesta en operación.</t>
  </si>
  <si>
    <t>Se registraron 15 libros de acceso abierto cargados en la plataforma Open Monograph Press - OMP.
* Los indios de Pasto contra la República (1809-1824)
* La Evolución de Jerarquía Social en un Cacicazgo Muisca de los Andes Septentrionales de Colombia
* Encomienda y población en la provincia de Pamplona (1549 - 1650) 
* Los nükak: en marcha por tierras devastadas. Nomadismo y continuidad en la Amazonia colombiana
* Informe Arqueológico N.° 5: Cronología cerámica y caracterización de asentamientos prehispánicos en el centro andino del departamento de Nariño. Investigaciones arqueológicas en Yacuanquer y Pasto 
* Más allá del Tercer Mundo. Globalización y diferencia
* Tiempos para rezar y tiempos para trabajar. La cristianización de las comunidades muiscas durante el siglo XVI
* Las viudas del conflicto armado 
* Familia, género y antropología 
* Arqueología en el área intermedia
* Informe arqueológico N.° 6 Jerarquía social de una comunidad en el valle de Leiva: unidades domésticas y agencia entre los siglos XI y XVII. 
* Informe arqueológico N.° 3 Datos sobre la alimentación prehispánica en la Sabana de Bogotá, Colombia.
* Frontera selvática. Españoles portugueses y su disputa por el noroccidente amazónico, siglo XVIII 
*Informacion temática sobre bibliografía arqueológica en siete zonas de Colombia</t>
  </si>
  <si>
    <t>Si bien no cuenta con programación en 2022, una vez se adelante la unificación normativa se determinará la realización o no del rezago en la elaboración de guías</t>
  </si>
  <si>
    <t>Con corte a marzo, se inicia el proceso de revisión de normas archivísticas para su adopción.</t>
  </si>
  <si>
    <t>Con corte a marzo, se están revisando las normas que son susceptibles de actualización, existe la propuesta inicial de unificación normativa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</si>
</sst>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6" formatCode="&quot;$&quot;\ #,##0;[Red]\-&quot;$&quot;\ #,##0"/>
    <numFmt numFmtId="41" formatCode="_-* #,##0_-;\-* #,##0_-;_-* &quot;-&quot;_-;_-@_-"/>
    <numFmt numFmtId="44" formatCode="_-&quot;$&quot;\ * #,##0.00_-;\-&quot;$&quot;\ * #,##0.00_-;_-&quot;$&quot;\ * &quot;-&quot;??_-;_-@_-"/>
    <numFmt numFmtId="43" formatCode="_-* #,##0.00_-;\-* #,##0.00_-;_-* &quot;-&quot;??_-;_-@_-"/>
    <numFmt numFmtId="164" formatCode="_(* #,##0.00_);_(* \(#,##0.00\);_(* &quot;-&quot;??_);_(@_)"/>
    <numFmt numFmtId="165" formatCode="&quot;$&quot;#,##0.00;[Red]\-&quot;$&quot;#,##0.00"/>
    <numFmt numFmtId="166" formatCode="_-&quot;$&quot;* #,##0_-;\-&quot;$&quot;* #,##0_-;_-&quot;$&quot;* &quot;-&quot;_-;_-@_-"/>
    <numFmt numFmtId="167" formatCode="[$-80A]General"/>
    <numFmt numFmtId="168" formatCode="[$-80A]0%"/>
    <numFmt numFmtId="169" formatCode="&quot; &quot;#,##0&quot; &quot;;&quot; (&quot;#,##0&quot;)&quot;;&quot; -&quot;00&quot; &quot;;&quot; &quot;@&quot; &quot;"/>
    <numFmt numFmtId="170" formatCode="&quot; &quot;#,##0.00&quot; &quot;;&quot; (&quot;#,##0.00&quot;)&quot;;&quot; -&quot;#&quot; &quot;;&quot; &quot;@&quot; &quot;"/>
    <numFmt numFmtId="171" formatCode="[$-80A]#,##0"/>
    <numFmt numFmtId="172" formatCode="0.0"/>
    <numFmt numFmtId="173" formatCode="&quot; &quot;#,##0&quot; &quot;;&quot; (&quot;#,##0&quot;)&quot;;&quot; -&quot;#&quot; &quot;;&quot; &quot;@&quot; &quot;"/>
    <numFmt numFmtId="174" formatCode="0.0%"/>
    <numFmt numFmtId="175" formatCode="&quot; &quot;#,##0.00&quot; &quot;;&quot; (&quot;#,##0.00&quot;)&quot;;&quot; -&quot;00&quot; &quot;;&quot; &quot;@&quot; &quot;"/>
    <numFmt numFmtId="176" formatCode="[$-80A]0"/>
    <numFmt numFmtId="177" formatCode="[$-80A]0.0%"/>
    <numFmt numFmtId="178" formatCode="0.000%"/>
    <numFmt numFmtId="179" formatCode="_-* #,##0.00_-;\-* #,##0.00_-;_-* &quot;-&quot;_-;_-@_-"/>
    <numFmt numFmtId="180" formatCode="_-* #,##0_-;\-* #,##0_-;_-* &quot;-&quot;_-;_-@"/>
    <numFmt numFmtId="183" formatCode="_-* #,##0_-;\-* #,##0_-;_-* &quot;-&quot;_-;_-@_-"/>
    <numFmt numFmtId="184" formatCode="_-&quot;$&quot;\ * #,##0.00_-;\-&quot;$&quot;\ * #,##0.00_-;_-&quot;$&quot;\ * &quot;-&quot;??_-;_-@_-"/>
    <numFmt numFmtId="185" formatCode="_-* #,##0.00_-;\-* #,##0.00_-;_-* &quot;-&quot;??_-;_-@_-"/>
  </numFmts>
  <fonts count="28" x14ac:knownFonts="1">
    <font>
      <sz val="11"/>
      <color theme="1"/>
      <name val="Calibri"/>
      <family val="2"/>
      <scheme val="minor"/>
    </font>
    <font>
      <sz val="11"/>
      <color theme="1"/>
      <name val="Calibri"/>
      <family val="2"/>
      <scheme val="minor"/>
    </font>
    <font>
      <sz val="11"/>
      <color indexed="8"/>
      <name val="Arial"/>
      <family val="2"/>
    </font>
    <font>
      <b/>
      <sz val="20"/>
      <name val="Arial"/>
      <family val="2"/>
    </font>
    <font>
      <b/>
      <sz val="12"/>
      <name val="Arial"/>
      <family val="2"/>
    </font>
    <font>
      <b/>
      <sz val="18"/>
      <name val="Arial"/>
      <family val="2"/>
    </font>
    <font>
      <b/>
      <sz val="16"/>
      <name val="Arial"/>
      <family val="2"/>
    </font>
    <font>
      <b/>
      <sz val="11"/>
      <name val="Arial"/>
      <family val="2"/>
    </font>
    <font>
      <b/>
      <sz val="11"/>
      <color theme="0"/>
      <name val="Arial"/>
      <family val="2"/>
    </font>
    <font>
      <sz val="11"/>
      <color theme="1"/>
      <name val="Arial"/>
      <family val="2"/>
    </font>
    <font>
      <sz val="11"/>
      <name val="Arial"/>
      <family val="2"/>
    </font>
    <font>
      <sz val="11"/>
      <color rgb="FF000000"/>
      <name val="Calibri"/>
      <family val="2"/>
    </font>
    <font>
      <sz val="10"/>
      <name val="Verdana"/>
      <family val="2"/>
    </font>
    <font>
      <sz val="11"/>
      <color indexed="8"/>
      <name val="Calibri"/>
      <family val="2"/>
    </font>
    <font>
      <sz val="11"/>
      <name val="Calibri"/>
      <family val="2"/>
      <scheme val="minor"/>
    </font>
    <font>
      <sz val="12"/>
      <name val="Arial"/>
      <family val="2"/>
    </font>
    <font>
      <sz val="11"/>
      <color rgb="FF000000"/>
      <name val="Arial"/>
      <family val="2"/>
    </font>
    <font>
      <b/>
      <sz val="11"/>
      <color rgb="FFFF0000"/>
      <name val="Arial"/>
      <family val="2"/>
    </font>
    <font>
      <b/>
      <sz val="12"/>
      <color theme="0"/>
      <name val="Arial"/>
      <family val="2"/>
    </font>
    <font>
      <b/>
      <sz val="12"/>
      <color rgb="FFFFFFFF"/>
      <name val="Calibri"/>
      <family val="2"/>
    </font>
    <font>
      <b/>
      <sz val="12"/>
      <color theme="1"/>
      <name val="Arial"/>
      <family val="2"/>
    </font>
    <font>
      <b/>
      <sz val="14"/>
      <name val="Arial"/>
      <family val="2"/>
    </font>
    <font>
      <b/>
      <sz val="11"/>
      <color theme="1"/>
      <name val="Calibri"/>
      <family val="2"/>
      <scheme val="minor"/>
    </font>
    <font>
      <b/>
      <sz val="12"/>
      <color rgb="FFFF0000"/>
      <name val="Calibri"/>
      <family val="2"/>
    </font>
    <font>
      <b/>
      <sz val="11"/>
      <color rgb="FF000000"/>
      <name val="Arial"/>
      <family val="2"/>
    </font>
    <font>
      <sz val="8"/>
      <name val="Calibri"/>
      <family val="2"/>
      <scheme val="minor"/>
    </font>
    <font>
      <sz val="11"/>
      <color theme="1"/>
      <name val="Calibri"/>
      <family val="2"/>
    </font>
    <font>
      <i/>
      <sz val="11"/>
      <color theme="1"/>
      <name val="Arial"/>
      <family val="2"/>
    </font>
  </fonts>
  <fills count="13">
    <fill>
      <patternFill patternType="none"/>
    </fill>
    <fill>
      <patternFill patternType="gray125"/>
    </fill>
    <fill>
      <patternFill patternType="solid">
        <fgColor rgb="FFFFC000"/>
        <bgColor indexed="64"/>
      </patternFill>
    </fill>
    <fill>
      <patternFill patternType="solid">
        <fgColor theme="8"/>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0000"/>
        <bgColor indexed="64"/>
      </patternFill>
    </fill>
    <fill>
      <patternFill patternType="solid">
        <fgColor theme="6"/>
        <bgColor indexed="64"/>
      </patternFill>
    </fill>
    <fill>
      <patternFill patternType="solid">
        <fgColor theme="0"/>
        <bgColor rgb="FF00B0F0"/>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top style="medium">
        <color indexed="64"/>
      </top>
      <bottom/>
      <diagonal/>
    </border>
    <border>
      <left/>
      <right/>
      <top style="medium">
        <color indexed="64"/>
      </top>
      <bottom/>
      <diagonal/>
    </border>
    <border>
      <left/>
      <right style="thin">
        <color auto="1"/>
      </right>
      <top style="medium">
        <color indexed="64"/>
      </top>
      <bottom/>
      <diagonal/>
    </border>
    <border>
      <left style="medium">
        <color indexed="64"/>
      </left>
      <right style="thin">
        <color auto="1"/>
      </right>
      <top/>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medium">
        <color indexed="64"/>
      </left>
      <right style="thin">
        <color auto="1"/>
      </right>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thin">
        <color auto="1"/>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right style="medium">
        <color indexed="64"/>
      </right>
      <top style="thin">
        <color auto="1"/>
      </top>
      <bottom style="thin">
        <color auto="1"/>
      </bottom>
      <diagonal/>
    </border>
    <border>
      <left style="thin">
        <color rgb="FF000000"/>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s>
  <cellStyleXfs count="189">
    <xf numFmtId="0" fontId="0" fillId="0" borderId="0"/>
    <xf numFmtId="164" fontId="1" fillId="0" borderId="0" applyFont="0" applyFill="0" applyBorder="0" applyAlignment="0" applyProtection="0"/>
    <xf numFmtId="9" fontId="1" fillId="0" borderId="0" applyFont="0" applyFill="0" applyBorder="0" applyAlignment="0" applyProtection="0"/>
    <xf numFmtId="167" fontId="11" fillId="0" borderId="0" applyBorder="0" applyProtection="0"/>
    <xf numFmtId="168" fontId="11" fillId="0" borderId="0" applyBorder="0" applyProtection="0"/>
    <xf numFmtId="170" fontId="11" fillId="0" borderId="0" applyBorder="0" applyProtection="0"/>
    <xf numFmtId="43" fontId="1" fillId="0" borderId="0" applyFont="0" applyFill="0" applyBorder="0" applyAlignment="0" applyProtection="0"/>
    <xf numFmtId="0" fontId="12" fillId="0" borderId="0"/>
    <xf numFmtId="9" fontId="13"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xf numFmtId="9" fontId="16" fillId="0" borderId="0" applyFont="0" applyFill="0" applyBorder="0" applyAlignment="0" applyProtection="0"/>
    <xf numFmtId="175" fontId="16" fillId="0" borderId="0" applyFont="0" applyFill="0" applyBorder="0" applyAlignment="0" applyProtection="0"/>
    <xf numFmtId="0" fontId="16" fillId="0" borderId="0"/>
    <xf numFmtId="9"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3" fontId="1" fillId="0" borderId="0" applyFont="0" applyFill="0" applyBorder="0" applyAlignment="0" applyProtection="0"/>
    <xf numFmtId="43"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3"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3"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3"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3"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3"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3"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3"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3"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3"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3"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3"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3"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3"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3"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3"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647">
    <xf numFmtId="0" fontId="0" fillId="0" borderId="0" xfId="0"/>
    <xf numFmtId="0" fontId="2" fillId="0" borderId="0" xfId="0" applyFont="1" applyBorder="1" applyAlignment="1">
      <alignment vertical="center" wrapText="1"/>
    </xf>
    <xf numFmtId="3" fontId="7" fillId="0" borderId="0" xfId="0" applyNumberFormat="1"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justify" vertical="center"/>
    </xf>
    <xf numFmtId="0" fontId="9" fillId="5" borderId="0" xfId="0" applyFont="1" applyFill="1" applyAlignment="1">
      <alignment horizontal="justify" vertical="center"/>
    </xf>
    <xf numFmtId="0" fontId="2" fillId="0" borderId="0" xfId="0" applyFont="1" applyBorder="1" applyAlignment="1">
      <alignment horizontal="center" vertical="center" wrapText="1"/>
    </xf>
    <xf numFmtId="3" fontId="8" fillId="0" borderId="0" xfId="0" applyNumberFormat="1" applyFont="1" applyFill="1"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justify" vertical="center" wrapText="1"/>
    </xf>
    <xf numFmtId="0" fontId="9" fillId="5" borderId="0" xfId="0" applyFont="1" applyFill="1" applyAlignment="1">
      <alignment horizontal="justify" vertical="center" wrapText="1"/>
    </xf>
    <xf numFmtId="3" fontId="9" fillId="5" borderId="0" xfId="0" applyNumberFormat="1" applyFont="1" applyFill="1" applyAlignment="1">
      <alignment horizontal="justify" vertical="center" wrapText="1"/>
    </xf>
    <xf numFmtId="9" fontId="9" fillId="0" borderId="0" xfId="2" applyFont="1" applyAlignment="1">
      <alignment horizontal="justify" vertical="center" wrapText="1"/>
    </xf>
    <xf numFmtId="171" fontId="19" fillId="0" borderId="0" xfId="3" applyNumberFormat="1" applyFont="1" applyAlignment="1">
      <alignment horizontal="center" vertical="center" wrapText="1"/>
    </xf>
    <xf numFmtId="168" fontId="15" fillId="0" borderId="1" xfId="3" applyNumberFormat="1" applyFont="1" applyBorder="1" applyAlignment="1">
      <alignment horizontal="center" vertical="center" wrapText="1"/>
    </xf>
    <xf numFmtId="169" fontId="15" fillId="0" borderId="1" xfId="13" applyNumberFormat="1" applyFont="1" applyFill="1" applyBorder="1" applyAlignment="1">
      <alignment horizontal="center" vertical="center" wrapText="1"/>
    </xf>
    <xf numFmtId="167" fontId="15" fillId="0" borderId="1" xfId="3" applyFont="1" applyBorder="1" applyAlignment="1">
      <alignment vertical="center" wrapText="1"/>
    </xf>
    <xf numFmtId="1" fontId="15" fillId="0" borderId="1" xfId="3" applyNumberFormat="1" applyFont="1" applyBorder="1" applyAlignment="1">
      <alignment horizontal="center" vertical="center" wrapText="1"/>
    </xf>
    <xf numFmtId="177" fontId="15" fillId="0" borderId="1" xfId="3" applyNumberFormat="1" applyFont="1" applyBorder="1" applyAlignment="1">
      <alignment horizontal="center" vertical="center" wrapText="1"/>
    </xf>
    <xf numFmtId="168" fontId="15" fillId="0" borderId="23" xfId="4" applyFont="1" applyBorder="1" applyAlignment="1">
      <alignment horizontal="center" vertical="center" wrapText="1"/>
    </xf>
    <xf numFmtId="167" fontId="0" fillId="0" borderId="0" xfId="3" applyFont="1" applyAlignment="1">
      <alignment horizontal="justify" vertical="center"/>
    </xf>
    <xf numFmtId="165" fontId="0" fillId="0" borderId="0" xfId="3" applyNumberFormat="1" applyFont="1" applyAlignment="1">
      <alignment horizontal="justify" vertical="center"/>
    </xf>
    <xf numFmtId="1" fontId="15" fillId="0" borderId="1" xfId="0" applyNumberFormat="1" applyFont="1" applyBorder="1" applyAlignment="1">
      <alignment horizontal="center" vertical="center" wrapText="1"/>
    </xf>
    <xf numFmtId="3" fontId="8" fillId="0" borderId="0" xfId="0" applyNumberFormat="1" applyFont="1" applyFill="1" applyBorder="1" applyAlignment="1">
      <alignment horizontal="justify" vertical="center" wrapText="1"/>
    </xf>
    <xf numFmtId="0" fontId="0" fillId="0" borderId="0" xfId="3" applyNumberFormat="1" applyFont="1" applyAlignment="1">
      <alignment horizontal="center" vertical="center"/>
    </xf>
    <xf numFmtId="167" fontId="15" fillId="0" borderId="1" xfId="3" applyFont="1" applyBorder="1" applyAlignment="1">
      <alignment horizontal="center" vertical="center" wrapText="1"/>
    </xf>
    <xf numFmtId="167" fontId="15" fillId="0" borderId="1" xfId="3" applyFont="1" applyBorder="1" applyAlignment="1">
      <alignment horizontal="left" vertical="center" wrapText="1"/>
    </xf>
    <xf numFmtId="9" fontId="4" fillId="9" borderId="25" xfId="15" applyFont="1" applyFill="1" applyBorder="1" applyAlignment="1">
      <alignment horizontal="center" vertical="center" wrapText="1"/>
    </xf>
    <xf numFmtId="9" fontId="15" fillId="0" borderId="1" xfId="15" applyFont="1" applyFill="1" applyBorder="1" applyAlignment="1">
      <alignment horizontal="center" vertical="center" wrapText="1"/>
    </xf>
    <xf numFmtId="0" fontId="16" fillId="0" borderId="0" xfId="14"/>
    <xf numFmtId="171" fontId="17" fillId="6" borderId="1" xfId="3" applyNumberFormat="1" applyFont="1" applyFill="1" applyBorder="1" applyAlignment="1">
      <alignment horizontal="center" vertical="center"/>
    </xf>
    <xf numFmtId="3" fontId="18" fillId="8" borderId="20" xfId="14" applyNumberFormat="1" applyFont="1" applyFill="1" applyBorder="1" applyAlignment="1">
      <alignment horizontal="center" vertical="center" wrapText="1"/>
    </xf>
    <xf numFmtId="3" fontId="4" fillId="7" borderId="20" xfId="14" applyNumberFormat="1" applyFont="1" applyFill="1" applyBorder="1" applyAlignment="1">
      <alignment horizontal="center" vertical="center" wrapText="1"/>
    </xf>
    <xf numFmtId="3" fontId="4" fillId="4" borderId="20" xfId="14" applyNumberFormat="1" applyFont="1" applyFill="1" applyBorder="1" applyAlignment="1">
      <alignment horizontal="center" vertical="center" wrapText="1"/>
    </xf>
    <xf numFmtId="3" fontId="4" fillId="7" borderId="21" xfId="14" applyNumberFormat="1" applyFont="1" applyFill="1" applyBorder="1" applyAlignment="1">
      <alignment horizontal="center" vertical="center" wrapText="1"/>
    </xf>
    <xf numFmtId="3" fontId="18" fillId="3" borderId="20" xfId="0" applyNumberFormat="1" applyFont="1" applyFill="1" applyBorder="1" applyAlignment="1">
      <alignment horizontal="center" vertical="center" wrapText="1"/>
    </xf>
    <xf numFmtId="3" fontId="15" fillId="9" borderId="25" xfId="14" applyNumberFormat="1" applyFont="1" applyFill="1" applyBorder="1" applyAlignment="1">
      <alignment horizontal="center" vertical="center" wrapText="1"/>
    </xf>
    <xf numFmtId="171" fontId="23" fillId="0" borderId="0" xfId="3" applyNumberFormat="1" applyFont="1" applyAlignment="1">
      <alignment horizontal="center" vertical="center" wrapText="1"/>
    </xf>
    <xf numFmtId="3" fontId="4" fillId="6" borderId="20" xfId="0" applyNumberFormat="1" applyFont="1" applyFill="1" applyBorder="1" applyAlignment="1">
      <alignment horizontal="center" vertical="center"/>
    </xf>
    <xf numFmtId="171" fontId="23" fillId="0" borderId="1" xfId="3" applyNumberFormat="1" applyFont="1" applyBorder="1" applyAlignment="1">
      <alignment horizontal="center" vertical="center" wrapText="1"/>
    </xf>
    <xf numFmtId="171" fontId="23" fillId="0" borderId="1" xfId="3" applyNumberFormat="1" applyFont="1" applyBorder="1" applyAlignment="1">
      <alignment horizontal="center" vertical="center"/>
    </xf>
    <xf numFmtId="0" fontId="15" fillId="0" borderId="1" xfId="14" applyFont="1" applyBorder="1" applyAlignment="1">
      <alignment horizontal="center" vertical="center"/>
    </xf>
    <xf numFmtId="167" fontId="15" fillId="0" borderId="1" xfId="3" applyFont="1" applyBorder="1" applyAlignment="1">
      <alignment horizontal="justify" vertical="center"/>
    </xf>
    <xf numFmtId="167" fontId="15" fillId="0" borderId="1" xfId="3" applyFont="1" applyBorder="1" applyAlignment="1">
      <alignment horizontal="left" vertical="center"/>
    </xf>
    <xf numFmtId="167" fontId="15" fillId="0" borderId="1" xfId="3" applyFont="1" applyBorder="1" applyAlignment="1">
      <alignment horizontal="center" vertical="center"/>
    </xf>
    <xf numFmtId="167" fontId="15" fillId="0" borderId="22" xfId="3" applyFont="1" applyBorder="1" applyAlignment="1">
      <alignment horizontal="center" vertical="center"/>
    </xf>
    <xf numFmtId="9" fontId="15" fillId="0" borderId="1" xfId="3" applyNumberFormat="1" applyFont="1" applyBorder="1" applyAlignment="1">
      <alignment horizontal="center" vertical="center"/>
    </xf>
    <xf numFmtId="0" fontId="15" fillId="0" borderId="0" xfId="14" applyFont="1" applyAlignment="1">
      <alignment horizontal="center" vertical="center"/>
    </xf>
    <xf numFmtId="0" fontId="15" fillId="0" borderId="1" xfId="14" applyFont="1" applyBorder="1" applyAlignment="1">
      <alignment vertical="center"/>
    </xf>
    <xf numFmtId="0" fontId="6" fillId="0" borderId="1" xfId="14" applyFont="1" applyBorder="1" applyAlignment="1">
      <alignment horizontal="center" vertical="top"/>
    </xf>
    <xf numFmtId="0" fontId="15" fillId="0" borderId="0" xfId="14" applyFont="1" applyAlignment="1">
      <alignment vertical="center"/>
    </xf>
    <xf numFmtId="9" fontId="15" fillId="0" borderId="1" xfId="15" applyFont="1" applyFill="1" applyBorder="1" applyAlignment="1">
      <alignment horizontal="center" vertical="center"/>
    </xf>
    <xf numFmtId="9" fontId="15" fillId="0" borderId="22" xfId="15" applyFont="1" applyFill="1" applyBorder="1" applyAlignment="1">
      <alignment horizontal="center" vertical="center"/>
    </xf>
    <xf numFmtId="169" fontId="15" fillId="0" borderId="1" xfId="13" applyNumberFormat="1" applyFont="1" applyFill="1" applyBorder="1" applyAlignment="1">
      <alignment horizontal="center" vertical="center"/>
    </xf>
    <xf numFmtId="9" fontId="15" fillId="0" borderId="1" xfId="13" applyNumberFormat="1" applyFont="1" applyFill="1" applyBorder="1" applyAlignment="1">
      <alignment horizontal="center" vertical="center"/>
    </xf>
    <xf numFmtId="167" fontId="15" fillId="0" borderId="1" xfId="3" applyFont="1" applyBorder="1" applyAlignment="1">
      <alignment vertical="center"/>
    </xf>
    <xf numFmtId="168" fontId="15" fillId="0" borderId="1" xfId="4" applyFont="1" applyBorder="1" applyAlignment="1">
      <alignment horizontal="center" vertical="center"/>
    </xf>
    <xf numFmtId="168" fontId="15" fillId="0" borderId="22" xfId="4" applyFont="1" applyBorder="1" applyAlignment="1">
      <alignment horizontal="center" vertical="center"/>
    </xf>
    <xf numFmtId="9" fontId="15" fillId="0" borderId="1" xfId="4" applyNumberFormat="1" applyFont="1" applyBorder="1" applyAlignment="1">
      <alignment horizontal="center" vertical="center"/>
    </xf>
    <xf numFmtId="3" fontId="15" fillId="0" borderId="1" xfId="4" applyNumberFormat="1" applyFont="1" applyBorder="1" applyAlignment="1">
      <alignment horizontal="center" vertical="center"/>
    </xf>
    <xf numFmtId="168" fontId="15" fillId="0" borderId="1" xfId="3" applyNumberFormat="1" applyFont="1" applyBorder="1" applyAlignment="1">
      <alignment horizontal="center" vertical="center"/>
    </xf>
    <xf numFmtId="168" fontId="15" fillId="0" borderId="22" xfId="3" applyNumberFormat="1" applyFont="1" applyBorder="1" applyAlignment="1">
      <alignment horizontal="center" vertical="center"/>
    </xf>
    <xf numFmtId="167" fontId="15" fillId="0" borderId="7" xfId="3" applyFont="1" applyBorder="1" applyAlignment="1">
      <alignment horizontal="left" vertical="center" wrapText="1"/>
    </xf>
    <xf numFmtId="0" fontId="15" fillId="10" borderId="1" xfId="14" applyFont="1" applyFill="1" applyBorder="1" applyAlignment="1">
      <alignment horizontal="center" vertical="center"/>
    </xf>
    <xf numFmtId="167" fontId="15" fillId="10" borderId="1" xfId="3" applyFont="1" applyFill="1" applyBorder="1" applyAlignment="1">
      <alignment vertical="center" wrapText="1"/>
    </xf>
    <xf numFmtId="167" fontId="15" fillId="10" borderId="1" xfId="3" applyFont="1" applyFill="1" applyBorder="1" applyAlignment="1">
      <alignment horizontal="left" vertical="center"/>
    </xf>
    <xf numFmtId="167" fontId="15" fillId="10" borderId="1" xfId="3" applyFont="1" applyFill="1" applyBorder="1" applyAlignment="1">
      <alignment horizontal="center" vertical="center"/>
    </xf>
    <xf numFmtId="167" fontId="15" fillId="10" borderId="22" xfId="3" applyFont="1" applyFill="1" applyBorder="1" applyAlignment="1">
      <alignment horizontal="center" vertical="center"/>
    </xf>
    <xf numFmtId="167" fontId="15" fillId="10" borderId="1" xfId="3" applyFont="1" applyFill="1" applyBorder="1" applyAlignment="1">
      <alignment horizontal="center" vertical="center" wrapText="1"/>
    </xf>
    <xf numFmtId="167" fontId="15" fillId="10" borderId="1" xfId="3" applyFont="1" applyFill="1" applyBorder="1" applyAlignment="1">
      <alignment vertical="center"/>
    </xf>
    <xf numFmtId="9" fontId="15" fillId="10" borderId="1" xfId="3" applyNumberFormat="1" applyFont="1" applyFill="1" applyBorder="1" applyAlignment="1">
      <alignment horizontal="center" vertical="center"/>
    </xf>
    <xf numFmtId="0" fontId="15" fillId="10" borderId="0" xfId="14" applyFont="1" applyFill="1" applyAlignment="1">
      <alignment horizontal="center" vertical="center"/>
    </xf>
    <xf numFmtId="0" fontId="15" fillId="10" borderId="1" xfId="14" applyFont="1" applyFill="1" applyBorder="1" applyAlignment="1">
      <alignment vertical="center"/>
    </xf>
    <xf numFmtId="0" fontId="6" fillId="10" borderId="1" xfId="14" applyFont="1" applyFill="1" applyBorder="1" applyAlignment="1">
      <alignment horizontal="center" vertical="top"/>
    </xf>
    <xf numFmtId="0" fontId="15" fillId="10" borderId="0" xfId="14" applyFont="1" applyFill="1" applyAlignment="1">
      <alignment vertical="center"/>
    </xf>
    <xf numFmtId="176" fontId="15" fillId="0" borderId="1" xfId="3" applyNumberFormat="1" applyFont="1" applyBorder="1" applyAlignment="1">
      <alignment horizontal="center" vertical="center"/>
    </xf>
    <xf numFmtId="176" fontId="15" fillId="0" borderId="22" xfId="3" applyNumberFormat="1" applyFont="1" applyBorder="1" applyAlignment="1">
      <alignment horizontal="center" vertical="center"/>
    </xf>
    <xf numFmtId="1" fontId="15" fillId="0" borderId="1" xfId="3" applyNumberFormat="1" applyFont="1" applyBorder="1" applyAlignment="1">
      <alignment horizontal="center" vertical="center"/>
    </xf>
    <xf numFmtId="1" fontId="15" fillId="0" borderId="22" xfId="3" applyNumberFormat="1" applyFont="1" applyBorder="1" applyAlignment="1">
      <alignment horizontal="center" vertical="center"/>
    </xf>
    <xf numFmtId="0" fontId="15" fillId="0" borderId="11" xfId="14" applyFont="1" applyBorder="1" applyAlignment="1">
      <alignment vertical="center"/>
    </xf>
    <xf numFmtId="177" fontId="15" fillId="0" borderId="1" xfId="3" applyNumberFormat="1" applyFont="1" applyBorder="1" applyAlignment="1">
      <alignment horizontal="center" vertical="center"/>
    </xf>
    <xf numFmtId="177" fontId="15" fillId="0" borderId="22" xfId="3" applyNumberFormat="1" applyFont="1" applyBorder="1" applyAlignment="1">
      <alignment horizontal="center" vertical="center"/>
    </xf>
    <xf numFmtId="0" fontId="15" fillId="0" borderId="15" xfId="14" applyFont="1" applyBorder="1" applyAlignment="1">
      <alignment vertical="center"/>
    </xf>
    <xf numFmtId="9" fontId="15" fillId="0" borderId="22" xfId="3" applyNumberFormat="1" applyFont="1" applyBorder="1" applyAlignment="1">
      <alignment horizontal="center" vertical="center"/>
    </xf>
    <xf numFmtId="167" fontId="15" fillId="0" borderId="23" xfId="3" applyFont="1" applyBorder="1" applyAlignment="1">
      <alignment horizontal="justify" vertical="center"/>
    </xf>
    <xf numFmtId="167" fontId="15" fillId="0" borderId="23" xfId="3" applyFont="1" applyBorder="1" applyAlignment="1">
      <alignment horizontal="left" vertical="center"/>
    </xf>
    <xf numFmtId="168" fontId="15" fillId="0" borderId="23" xfId="4" applyFont="1" applyBorder="1" applyAlignment="1">
      <alignment horizontal="center" vertical="center"/>
    </xf>
    <xf numFmtId="168" fontId="15" fillId="0" borderId="24" xfId="4" applyFont="1" applyBorder="1" applyAlignment="1">
      <alignment horizontal="center" vertical="center"/>
    </xf>
    <xf numFmtId="9" fontId="15" fillId="0" borderId="23" xfId="4" applyNumberFormat="1" applyFont="1" applyBorder="1" applyAlignment="1">
      <alignment horizontal="center" vertical="center"/>
    </xf>
    <xf numFmtId="0" fontId="16" fillId="0" borderId="9" xfId="14" applyBorder="1" applyAlignment="1">
      <alignment horizontal="justify" vertical="center"/>
    </xf>
    <xf numFmtId="0" fontId="16" fillId="0" borderId="0" xfId="14" applyAlignment="1">
      <alignment horizontal="center"/>
    </xf>
    <xf numFmtId="0" fontId="20" fillId="0" borderId="3" xfId="14" applyFont="1" applyBorder="1" applyAlignment="1">
      <alignment horizontal="center" vertical="center"/>
    </xf>
    <xf numFmtId="6" fontId="16" fillId="0" borderId="0" xfId="14" applyNumberFormat="1"/>
    <xf numFmtId="178" fontId="16" fillId="0" borderId="0" xfId="14" applyNumberFormat="1"/>
    <xf numFmtId="0" fontId="4" fillId="0" borderId="1" xfId="14" applyFont="1" applyBorder="1" applyAlignment="1">
      <alignment horizontal="center" vertical="center"/>
    </xf>
    <xf numFmtId="0" fontId="16" fillId="0" borderId="1" xfId="14" applyBorder="1" applyAlignment="1">
      <alignment horizontal="center" vertical="center"/>
    </xf>
    <xf numFmtId="9" fontId="16" fillId="0" borderId="0" xfId="14" applyNumberFormat="1"/>
    <xf numFmtId="0" fontId="22" fillId="0" borderId="1" xfId="0" applyFont="1" applyBorder="1" applyAlignment="1">
      <alignment horizontal="center"/>
    </xf>
    <xf numFmtId="0" fontId="24" fillId="0" borderId="1" xfId="14" applyFont="1" applyBorder="1" applyAlignment="1">
      <alignment horizontal="center"/>
    </xf>
    <xf numFmtId="0" fontId="15" fillId="6" borderId="1" xfId="14" applyFont="1" applyFill="1" applyBorder="1" applyAlignment="1">
      <alignment horizontal="center" vertical="center"/>
    </xf>
    <xf numFmtId="167" fontId="15" fillId="6" borderId="1" xfId="3" applyFont="1" applyFill="1" applyBorder="1" applyAlignment="1">
      <alignment horizontal="justify" vertical="center"/>
    </xf>
    <xf numFmtId="167" fontId="15" fillId="6" borderId="1" xfId="3" applyFont="1" applyFill="1" applyBorder="1" applyAlignment="1">
      <alignment horizontal="left" vertical="center"/>
    </xf>
    <xf numFmtId="167" fontId="15" fillId="6" borderId="1" xfId="3" applyFont="1" applyFill="1" applyBorder="1" applyAlignment="1">
      <alignment horizontal="center" vertical="center"/>
    </xf>
    <xf numFmtId="167" fontId="15" fillId="6" borderId="22" xfId="3" applyFont="1" applyFill="1" applyBorder="1" applyAlignment="1">
      <alignment horizontal="center" vertical="center"/>
    </xf>
    <xf numFmtId="167" fontId="15" fillId="6" borderId="1" xfId="3" applyFont="1" applyFill="1" applyBorder="1" applyAlignment="1">
      <alignment horizontal="center" vertical="center" wrapText="1"/>
    </xf>
    <xf numFmtId="9" fontId="15" fillId="6" borderId="1" xfId="3" applyNumberFormat="1" applyFont="1" applyFill="1" applyBorder="1" applyAlignment="1">
      <alignment horizontal="center" vertical="center"/>
    </xf>
    <xf numFmtId="0" fontId="15" fillId="6" borderId="0" xfId="14" applyFont="1" applyFill="1" applyAlignment="1">
      <alignment horizontal="center" vertical="center"/>
    </xf>
    <xf numFmtId="0" fontId="15" fillId="6" borderId="1" xfId="14" applyFont="1" applyFill="1" applyBorder="1" applyAlignment="1">
      <alignment vertical="center"/>
    </xf>
    <xf numFmtId="0" fontId="6" fillId="6" borderId="1" xfId="14" applyFont="1" applyFill="1" applyBorder="1" applyAlignment="1">
      <alignment horizontal="center" vertical="top"/>
    </xf>
    <xf numFmtId="0" fontId="15" fillId="6" borderId="0" xfId="14" applyFont="1" applyFill="1" applyAlignment="1">
      <alignment vertical="center"/>
    </xf>
    <xf numFmtId="167" fontId="15" fillId="6" borderId="1" xfId="3" applyFont="1" applyFill="1" applyBorder="1" applyAlignment="1">
      <alignment vertical="center"/>
    </xf>
    <xf numFmtId="168" fontId="15" fillId="6" borderId="1" xfId="4" applyFont="1" applyFill="1" applyBorder="1" applyAlignment="1">
      <alignment horizontal="center" vertical="center"/>
    </xf>
    <xf numFmtId="168" fontId="15" fillId="6" borderId="22" xfId="4" applyFont="1" applyFill="1" applyBorder="1" applyAlignment="1">
      <alignment horizontal="center" vertical="center"/>
    </xf>
    <xf numFmtId="168" fontId="15" fillId="6" borderId="1" xfId="4" applyFont="1" applyFill="1" applyBorder="1" applyAlignment="1">
      <alignment horizontal="center" vertical="center" wrapText="1"/>
    </xf>
    <xf numFmtId="9" fontId="15" fillId="6" borderId="1" xfId="4" applyNumberFormat="1" applyFont="1" applyFill="1" applyBorder="1" applyAlignment="1">
      <alignment horizontal="center" vertical="center"/>
    </xf>
    <xf numFmtId="167" fontId="15" fillId="6" borderId="11" xfId="3" applyFont="1" applyFill="1" applyBorder="1" applyAlignment="1">
      <alignment horizontal="left" vertical="center" wrapText="1"/>
    </xf>
    <xf numFmtId="3" fontId="15" fillId="6" borderId="1" xfId="4" applyNumberFormat="1" applyFont="1" applyFill="1" applyBorder="1" applyAlignment="1">
      <alignment horizontal="center" vertical="center"/>
    </xf>
    <xf numFmtId="3" fontId="15" fillId="6" borderId="22" xfId="4" applyNumberFormat="1" applyFont="1" applyFill="1" applyBorder="1" applyAlignment="1">
      <alignment horizontal="center" vertical="center"/>
    </xf>
    <xf numFmtId="169" fontId="15" fillId="6" borderId="1" xfId="13" applyNumberFormat="1" applyFont="1" applyFill="1" applyBorder="1" applyAlignment="1">
      <alignment horizontal="center" vertical="center" wrapText="1"/>
    </xf>
    <xf numFmtId="0" fontId="9" fillId="0" borderId="0" xfId="0" applyFont="1" applyFill="1" applyAlignment="1">
      <alignment horizontal="center" vertical="center"/>
    </xf>
    <xf numFmtId="168" fontId="15" fillId="6" borderId="1" xfId="3" applyNumberFormat="1" applyFont="1" applyFill="1" applyBorder="1" applyAlignment="1">
      <alignment horizontal="center" vertical="center"/>
    </xf>
    <xf numFmtId="168" fontId="15" fillId="6" borderId="22" xfId="3" applyNumberFormat="1" applyFont="1" applyFill="1" applyBorder="1" applyAlignment="1">
      <alignment horizontal="center" vertical="center"/>
    </xf>
    <xf numFmtId="168" fontId="15" fillId="6" borderId="1" xfId="3" applyNumberFormat="1" applyFont="1" applyFill="1" applyBorder="1" applyAlignment="1">
      <alignment horizontal="center" vertical="center" wrapText="1"/>
    </xf>
    <xf numFmtId="171" fontId="15" fillId="6" borderId="1" xfId="3" applyNumberFormat="1" applyFont="1" applyFill="1" applyBorder="1" applyAlignment="1">
      <alignment horizontal="center" vertical="center"/>
    </xf>
    <xf numFmtId="171" fontId="15" fillId="6" borderId="22" xfId="3" applyNumberFormat="1" applyFont="1" applyFill="1" applyBorder="1" applyAlignment="1">
      <alignment horizontal="center" vertical="center"/>
    </xf>
    <xf numFmtId="171" fontId="15" fillId="6" borderId="1" xfId="3" applyNumberFormat="1" applyFont="1" applyFill="1" applyBorder="1" applyAlignment="1">
      <alignment horizontal="center" vertical="center" wrapText="1"/>
    </xf>
    <xf numFmtId="167" fontId="15" fillId="6" borderId="1" xfId="3" applyFont="1" applyFill="1" applyBorder="1" applyAlignment="1">
      <alignment horizontal="left" vertical="center" wrapText="1"/>
    </xf>
    <xf numFmtId="167" fontId="15" fillId="6" borderId="1" xfId="3" applyFont="1" applyFill="1" applyBorder="1" applyAlignment="1">
      <alignment vertical="center" wrapText="1"/>
    </xf>
    <xf numFmtId="167" fontId="15" fillId="6" borderId="1" xfId="4" applyNumberFormat="1" applyFont="1" applyFill="1" applyBorder="1" applyAlignment="1">
      <alignment horizontal="center" vertical="center"/>
    </xf>
    <xf numFmtId="167" fontId="15" fillId="6" borderId="22" xfId="4" applyNumberFormat="1" applyFont="1" applyFill="1" applyBorder="1" applyAlignment="1">
      <alignment horizontal="center" vertical="center"/>
    </xf>
    <xf numFmtId="174" fontId="15" fillId="6" borderId="1" xfId="3" applyNumberFormat="1" applyFont="1" applyFill="1" applyBorder="1" applyAlignment="1">
      <alignment horizontal="center" vertical="center"/>
    </xf>
    <xf numFmtId="169" fontId="15" fillId="6" borderId="1" xfId="13" applyNumberFormat="1" applyFont="1" applyFill="1" applyBorder="1" applyAlignment="1">
      <alignment horizontal="center" vertical="center"/>
    </xf>
    <xf numFmtId="169" fontId="15" fillId="6" borderId="22" xfId="13" applyNumberFormat="1" applyFont="1" applyFill="1" applyBorder="1" applyAlignment="1">
      <alignment horizontal="center" vertical="center"/>
    </xf>
    <xf numFmtId="9" fontId="15" fillId="6" borderId="1" xfId="13" applyNumberFormat="1" applyFont="1" applyFill="1" applyBorder="1" applyAlignment="1">
      <alignment horizontal="center" vertical="center"/>
    </xf>
    <xf numFmtId="172" fontId="15" fillId="6" borderId="1" xfId="3" applyNumberFormat="1" applyFont="1" applyFill="1" applyBorder="1" applyAlignment="1">
      <alignment horizontal="center" vertical="center"/>
    </xf>
    <xf numFmtId="167" fontId="15" fillId="6" borderId="15" xfId="3" applyFont="1" applyFill="1" applyBorder="1" applyAlignment="1">
      <alignment horizontal="left" vertical="center" wrapText="1"/>
    </xf>
    <xf numFmtId="173" fontId="15" fillId="6" borderId="1" xfId="5" applyNumberFormat="1" applyFont="1" applyFill="1" applyBorder="1" applyAlignment="1">
      <alignment horizontal="center" vertical="center"/>
    </xf>
    <xf numFmtId="173" fontId="15" fillId="6" borderId="22" xfId="5" applyNumberFormat="1" applyFont="1" applyFill="1" applyBorder="1" applyAlignment="1">
      <alignment horizontal="center" vertical="center"/>
    </xf>
    <xf numFmtId="173" fontId="15" fillId="6" borderId="1" xfId="5" applyNumberFormat="1" applyFont="1" applyFill="1" applyBorder="1" applyAlignment="1">
      <alignment horizontal="center" vertical="center" wrapText="1"/>
    </xf>
    <xf numFmtId="9" fontId="15" fillId="6" borderId="1" xfId="5" applyNumberFormat="1" applyFont="1" applyFill="1" applyBorder="1" applyAlignment="1">
      <alignment horizontal="center" vertical="center"/>
    </xf>
    <xf numFmtId="17" fontId="16" fillId="0" borderId="0" xfId="14" applyNumberFormat="1"/>
    <xf numFmtId="41" fontId="16" fillId="0" borderId="0" xfId="10" applyFont="1"/>
    <xf numFmtId="168" fontId="15" fillId="0" borderId="1" xfId="4" applyFont="1" applyBorder="1" applyAlignment="1">
      <alignment horizontal="center" vertical="center" wrapText="1"/>
    </xf>
    <xf numFmtId="171" fontId="15" fillId="0" borderId="1" xfId="3" applyNumberFormat="1" applyFont="1" applyBorder="1" applyAlignment="1">
      <alignment horizontal="center" vertical="center" wrapText="1"/>
    </xf>
    <xf numFmtId="173" fontId="15" fillId="0" borderId="1" xfId="5" applyNumberFormat="1" applyFont="1" applyBorder="1" applyAlignment="1">
      <alignment horizontal="center" vertical="center" wrapText="1"/>
    </xf>
    <xf numFmtId="167" fontId="15" fillId="0" borderId="11" xfId="3" applyFont="1" applyBorder="1" applyAlignment="1">
      <alignment horizontal="left" vertical="center" wrapText="1"/>
    </xf>
    <xf numFmtId="3" fontId="15" fillId="0" borderId="22" xfId="4" applyNumberFormat="1" applyFont="1" applyBorder="1" applyAlignment="1">
      <alignment horizontal="center" vertical="center"/>
    </xf>
    <xf numFmtId="167" fontId="15" fillId="0" borderId="1" xfId="4" applyNumberFormat="1" applyFont="1" applyBorder="1" applyAlignment="1">
      <alignment horizontal="center" vertical="center"/>
    </xf>
    <xf numFmtId="167" fontId="15" fillId="0" borderId="22" xfId="4" applyNumberFormat="1" applyFont="1" applyBorder="1" applyAlignment="1">
      <alignment horizontal="center" vertical="center"/>
    </xf>
    <xf numFmtId="172" fontId="15" fillId="0" borderId="1" xfId="3" applyNumberFormat="1" applyFont="1" applyBorder="1" applyAlignment="1">
      <alignment horizontal="center" vertical="center"/>
    </xf>
    <xf numFmtId="171" fontId="15" fillId="0" borderId="1" xfId="3" applyNumberFormat="1" applyFont="1" applyBorder="1" applyAlignment="1">
      <alignment horizontal="center" vertical="center"/>
    </xf>
    <xf numFmtId="171" fontId="15" fillId="0" borderId="22" xfId="3" applyNumberFormat="1" applyFont="1" applyBorder="1" applyAlignment="1">
      <alignment horizontal="center" vertical="center"/>
    </xf>
    <xf numFmtId="167" fontId="15" fillId="0" borderId="15" xfId="3" applyFont="1" applyBorder="1" applyAlignment="1">
      <alignment horizontal="left" vertical="center" wrapText="1"/>
    </xf>
    <xf numFmtId="174" fontId="15" fillId="0" borderId="1" xfId="3" applyNumberFormat="1" applyFont="1" applyBorder="1" applyAlignment="1">
      <alignment horizontal="center" vertical="center"/>
    </xf>
    <xf numFmtId="173" fontId="15" fillId="0" borderId="1" xfId="5" applyNumberFormat="1" applyFont="1" applyBorder="1" applyAlignment="1">
      <alignment horizontal="center" vertical="center"/>
    </xf>
    <xf numFmtId="173" fontId="15" fillId="0" borderId="22" xfId="5" applyNumberFormat="1" applyFont="1" applyBorder="1" applyAlignment="1">
      <alignment horizontal="center" vertical="center"/>
    </xf>
    <xf numFmtId="9" fontId="15" fillId="0" borderId="1" xfId="5" applyNumberFormat="1" applyFont="1" applyBorder="1" applyAlignment="1">
      <alignment horizontal="center" vertical="center"/>
    </xf>
    <xf numFmtId="169" fontId="15" fillId="0" borderId="22" xfId="13" applyNumberFormat="1" applyFont="1" applyFill="1" applyBorder="1" applyAlignment="1">
      <alignment horizontal="center" vertical="center"/>
    </xf>
    <xf numFmtId="171" fontId="19" fillId="0" borderId="0" xfId="3" applyNumberFormat="1" applyFont="1" applyAlignment="1">
      <alignment horizontal="left" vertical="center" wrapText="1"/>
    </xf>
    <xf numFmtId="0" fontId="15" fillId="0" borderId="0" xfId="14" applyFont="1" applyAlignment="1">
      <alignment horizontal="left" vertical="center"/>
    </xf>
    <xf numFmtId="0" fontId="16" fillId="0" borderId="0" xfId="14" applyAlignment="1">
      <alignment horizontal="left"/>
    </xf>
    <xf numFmtId="171" fontId="17" fillId="6" borderId="1" xfId="3" applyNumberFormat="1" applyFont="1" applyFill="1" applyBorder="1" applyAlignment="1">
      <alignment horizontal="center" vertical="center" wrapText="1"/>
    </xf>
    <xf numFmtId="41" fontId="10" fillId="0" borderId="1" xfId="10" applyFont="1" applyFill="1" applyBorder="1" applyAlignment="1">
      <alignment horizontal="center" vertical="center" wrapText="1"/>
    </xf>
    <xf numFmtId="41" fontId="16" fillId="0" borderId="1" xfId="10" applyFont="1" applyFill="1" applyBorder="1" applyAlignment="1">
      <alignment horizontal="center" vertical="center" wrapText="1"/>
    </xf>
    <xf numFmtId="9" fontId="9" fillId="0" borderId="0" xfId="0" applyNumberFormat="1" applyFont="1" applyFill="1" applyAlignment="1">
      <alignment horizontal="center" vertical="center" wrapText="1"/>
    </xf>
    <xf numFmtId="0" fontId="10" fillId="0" borderId="0" xfId="0" applyFont="1" applyFill="1" applyBorder="1" applyAlignment="1" applyProtection="1">
      <alignment horizontal="center" vertical="center"/>
    </xf>
    <xf numFmtId="0" fontId="10" fillId="0" borderId="0" xfId="0" applyFont="1" applyFill="1" applyBorder="1" applyAlignment="1" applyProtection="1">
      <alignment horizontal="justify" vertical="center" wrapText="1"/>
    </xf>
    <xf numFmtId="0" fontId="10" fillId="0" borderId="0" xfId="0" applyFont="1" applyFill="1" applyBorder="1" applyAlignment="1" applyProtection="1">
      <alignment horizontal="center" vertical="center" wrapText="1"/>
    </xf>
    <xf numFmtId="168" fontId="0" fillId="0" borderId="0" xfId="4" applyFont="1" applyFill="1" applyBorder="1" applyAlignment="1">
      <alignment horizontal="center" vertical="center"/>
    </xf>
    <xf numFmtId="168" fontId="0" fillId="0" borderId="0" xfId="4" applyFont="1" applyFill="1" applyBorder="1" applyAlignment="1">
      <alignment horizontal="justify" vertical="top" wrapText="1"/>
    </xf>
    <xf numFmtId="0" fontId="10" fillId="0" borderId="0" xfId="0" applyFont="1" applyFill="1" applyBorder="1" applyAlignment="1" applyProtection="1">
      <alignment vertical="center" wrapText="1"/>
    </xf>
    <xf numFmtId="41" fontId="10" fillId="0" borderId="0" xfId="10" applyFont="1" applyFill="1" applyBorder="1" applyAlignment="1">
      <alignment horizontal="center" vertical="center" wrapText="1"/>
    </xf>
    <xf numFmtId="3" fontId="0" fillId="0" borderId="0" xfId="4" applyNumberFormat="1" applyFont="1" applyFill="1" applyBorder="1" applyAlignment="1">
      <alignment horizontal="center" vertical="center"/>
    </xf>
    <xf numFmtId="9" fontId="10" fillId="0" borderId="0" xfId="2" applyFont="1" applyFill="1" applyBorder="1" applyAlignment="1" applyProtection="1">
      <alignment horizontal="center" vertical="center" wrapText="1"/>
    </xf>
    <xf numFmtId="9" fontId="10" fillId="0" borderId="1" xfId="10" applyNumberFormat="1" applyFont="1" applyFill="1" applyBorder="1" applyAlignment="1">
      <alignment horizontal="center" vertical="center" wrapText="1"/>
    </xf>
    <xf numFmtId="179" fontId="10" fillId="0" borderId="1" xfId="10" applyNumberFormat="1" applyFont="1" applyFill="1" applyBorder="1" applyAlignment="1">
      <alignment horizontal="center" vertical="center" wrapText="1"/>
    </xf>
    <xf numFmtId="10" fontId="9" fillId="0" borderId="0" xfId="2" applyNumberFormat="1" applyFont="1" applyFill="1" applyAlignment="1">
      <alignment horizontal="center" vertical="center" wrapText="1"/>
    </xf>
    <xf numFmtId="168" fontId="0" fillId="0" borderId="0" xfId="4" applyFont="1" applyFill="1" applyBorder="1" applyAlignment="1">
      <alignment horizontal="center" vertical="center" wrapText="1"/>
    </xf>
    <xf numFmtId="9" fontId="16" fillId="0" borderId="1" xfId="10" applyNumberFormat="1" applyFont="1" applyFill="1" applyBorder="1" applyAlignment="1">
      <alignment horizontal="center" vertical="center" wrapText="1"/>
    </xf>
    <xf numFmtId="3" fontId="9" fillId="0" borderId="1" xfId="1" applyNumberFormat="1" applyFont="1" applyFill="1" applyBorder="1" applyAlignment="1">
      <alignment horizontal="center" vertical="center"/>
    </xf>
    <xf numFmtId="179" fontId="16" fillId="0" borderId="1" xfId="10" applyNumberFormat="1" applyFont="1" applyFill="1" applyBorder="1" applyAlignment="1">
      <alignment horizontal="center" vertical="center" wrapText="1"/>
    </xf>
    <xf numFmtId="41" fontId="10" fillId="0" borderId="14" xfId="10" quotePrefix="1" applyFont="1" applyFill="1" applyBorder="1" applyAlignment="1">
      <alignment horizontal="center" vertical="center" wrapText="1"/>
    </xf>
    <xf numFmtId="41" fontId="16" fillId="0" borderId="18" xfId="10" applyFont="1" applyFill="1" applyBorder="1" applyAlignment="1">
      <alignment horizontal="center" vertical="center" wrapText="1"/>
    </xf>
    <xf numFmtId="41" fontId="16" fillId="0" borderId="17" xfId="10" applyFont="1" applyFill="1" applyBorder="1" applyAlignment="1">
      <alignment horizontal="center" vertical="center" wrapText="1"/>
    </xf>
    <xf numFmtId="3" fontId="7" fillId="0" borderId="5" xfId="0" applyNumberFormat="1" applyFont="1" applyFill="1" applyBorder="1" applyAlignment="1">
      <alignment horizontal="center" vertical="center" wrapText="1"/>
    </xf>
    <xf numFmtId="41" fontId="10" fillId="0" borderId="23" xfId="10" applyFont="1" applyFill="1" applyBorder="1" applyAlignment="1">
      <alignment horizontal="center" vertical="center" wrapText="1"/>
    </xf>
    <xf numFmtId="41" fontId="9" fillId="0" borderId="1" xfId="0" applyNumberFormat="1" applyFont="1" applyFill="1" applyBorder="1" applyAlignment="1">
      <alignment horizontal="center" vertical="center" wrapText="1"/>
    </xf>
    <xf numFmtId="41" fontId="9" fillId="0" borderId="18" xfId="10" applyFont="1" applyFill="1" applyBorder="1" applyAlignment="1">
      <alignment horizontal="center" vertical="center" wrapText="1"/>
    </xf>
    <xf numFmtId="41" fontId="9" fillId="0" borderId="17" xfId="10" applyFont="1" applyFill="1" applyBorder="1" applyAlignment="1">
      <alignment horizontal="center" vertical="center" wrapText="1"/>
    </xf>
    <xf numFmtId="41" fontId="9" fillId="0" borderId="1" xfId="1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1" xfId="0" applyFont="1" applyFill="1" applyBorder="1" applyAlignment="1">
      <alignment horizontal="center" vertical="center" wrapText="1"/>
    </xf>
    <xf numFmtId="0" fontId="10" fillId="0" borderId="14" xfId="0" applyFont="1" applyFill="1" applyBorder="1" applyAlignment="1" applyProtection="1">
      <alignment horizontal="center" vertical="center" wrapText="1"/>
    </xf>
    <xf numFmtId="0" fontId="9" fillId="0" borderId="0" xfId="0" applyFont="1" applyFill="1" applyAlignment="1">
      <alignment horizontal="justify" vertical="center" wrapText="1"/>
    </xf>
    <xf numFmtId="0" fontId="9" fillId="0" borderId="1" xfId="0" applyFont="1" applyFill="1" applyBorder="1" applyAlignment="1">
      <alignment horizontal="justify" vertical="center" wrapText="1"/>
    </xf>
    <xf numFmtId="0" fontId="10" fillId="0" borderId="1" xfId="0" applyFont="1" applyFill="1" applyBorder="1" applyAlignment="1" applyProtection="1">
      <alignment horizontal="justify" vertical="top" wrapText="1"/>
    </xf>
    <xf numFmtId="167" fontId="0" fillId="0" borderId="1" xfId="3" applyFont="1" applyFill="1" applyBorder="1" applyAlignment="1">
      <alignment horizontal="center" vertical="center" wrapText="1"/>
    </xf>
    <xf numFmtId="167" fontId="9" fillId="0" borderId="17" xfId="3" applyFont="1" applyFill="1" applyBorder="1" applyAlignment="1">
      <alignment horizontal="center" vertical="center" wrapText="1"/>
    </xf>
    <xf numFmtId="167" fontId="9" fillId="0" borderId="16" xfId="3" applyFont="1" applyFill="1" applyBorder="1" applyAlignment="1">
      <alignment horizontal="center" vertical="center" wrapText="1"/>
    </xf>
    <xf numFmtId="167" fontId="10" fillId="0" borderId="17" xfId="3" applyFont="1" applyFill="1" applyBorder="1" applyAlignment="1">
      <alignment horizontal="justify" vertical="center" wrapText="1"/>
    </xf>
    <xf numFmtId="167" fontId="9" fillId="0" borderId="17" xfId="3" applyFont="1" applyFill="1" applyBorder="1" applyAlignment="1">
      <alignment horizontal="justify" vertical="center" wrapText="1"/>
    </xf>
    <xf numFmtId="1" fontId="9" fillId="0" borderId="17" xfId="3" applyNumberFormat="1" applyFont="1" applyFill="1" applyBorder="1" applyAlignment="1">
      <alignment horizontal="center" vertical="center" wrapText="1"/>
    </xf>
    <xf numFmtId="1" fontId="9" fillId="0" borderId="16" xfId="3" applyNumberFormat="1" applyFont="1" applyFill="1" applyBorder="1" applyAlignment="1">
      <alignment horizontal="center" vertical="center" wrapText="1"/>
    </xf>
    <xf numFmtId="9" fontId="10" fillId="0" borderId="1" xfId="2" applyFont="1" applyFill="1" applyBorder="1" applyAlignment="1">
      <alignment horizontal="justify" vertical="top" wrapText="1"/>
    </xf>
    <xf numFmtId="0" fontId="9" fillId="0" borderId="1" xfId="0" applyFont="1" applyFill="1" applyBorder="1" applyAlignment="1">
      <alignment horizontal="justify" vertical="top" wrapText="1"/>
    </xf>
    <xf numFmtId="168" fontId="9" fillId="0" borderId="1" xfId="4" applyFont="1" applyFill="1" applyBorder="1" applyAlignment="1">
      <alignment horizontal="justify" vertical="top" wrapText="1"/>
    </xf>
    <xf numFmtId="167" fontId="10" fillId="0" borderId="1" xfId="3" applyFont="1" applyFill="1" applyBorder="1" applyAlignment="1">
      <alignment horizontal="justify" vertical="top" wrapText="1"/>
    </xf>
    <xf numFmtId="0" fontId="10" fillId="0" borderId="1" xfId="0" applyFont="1" applyFill="1" applyBorder="1" applyAlignment="1" applyProtection="1">
      <alignment vertical="center" wrapText="1"/>
    </xf>
    <xf numFmtId="9" fontId="10" fillId="0" borderId="7" xfId="2" applyFont="1" applyFill="1" applyBorder="1" applyAlignment="1" applyProtection="1">
      <alignment horizontal="center" vertical="center" wrapText="1"/>
    </xf>
    <xf numFmtId="9" fontId="10" fillId="0" borderId="1" xfId="0" applyNumberFormat="1" applyFont="1" applyFill="1" applyBorder="1" applyAlignment="1">
      <alignment horizontal="center" vertical="center" wrapText="1"/>
    </xf>
    <xf numFmtId="0" fontId="10" fillId="0" borderId="7" xfId="0" applyFont="1" applyFill="1" applyBorder="1" applyAlignment="1" applyProtection="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9" fontId="10" fillId="0" borderId="1" xfId="2" quotePrefix="1" applyFont="1" applyFill="1" applyBorder="1" applyAlignment="1">
      <alignment horizontal="justify" vertical="center" wrapText="1"/>
    </xf>
    <xf numFmtId="1" fontId="10" fillId="0" borderId="1" xfId="2" applyNumberFormat="1" applyFont="1" applyFill="1" applyBorder="1" applyAlignment="1" applyProtection="1">
      <alignment horizontal="center" vertical="center" wrapText="1"/>
    </xf>
    <xf numFmtId="9" fontId="10" fillId="0" borderId="1" xfId="2" applyFont="1" applyFill="1" applyBorder="1" applyAlignment="1" applyProtection="1">
      <alignment horizontal="justify" vertical="center" wrapText="1"/>
    </xf>
    <xf numFmtId="9" fontId="10" fillId="0" borderId="1" xfId="2" applyFont="1" applyFill="1" applyBorder="1" applyAlignment="1" applyProtection="1">
      <alignment horizontal="left" vertical="center" wrapText="1"/>
    </xf>
    <xf numFmtId="0" fontId="10" fillId="0" borderId="1" xfId="0" applyFont="1" applyFill="1" applyBorder="1" applyAlignment="1">
      <alignment horizontal="justify" vertical="top" wrapText="1"/>
    </xf>
    <xf numFmtId="9" fontId="10" fillId="0" borderId="1" xfId="0" applyNumberFormat="1" applyFont="1" applyFill="1" applyBorder="1" applyAlignment="1" applyProtection="1">
      <alignment horizontal="center" vertical="center" wrapText="1"/>
    </xf>
    <xf numFmtId="0" fontId="10" fillId="0" borderId="1" xfId="2" applyNumberFormat="1" applyFont="1" applyFill="1" applyBorder="1" applyAlignment="1">
      <alignment horizontal="center" vertical="center" wrapText="1"/>
    </xf>
    <xf numFmtId="0" fontId="9" fillId="0" borderId="1" xfId="0" applyFont="1" applyFill="1" applyBorder="1" applyAlignment="1">
      <alignment horizontal="center" vertical="top" wrapText="1"/>
    </xf>
    <xf numFmtId="10" fontId="9" fillId="0" borderId="1" xfId="0" applyNumberFormat="1" applyFont="1" applyFill="1" applyBorder="1" applyAlignment="1">
      <alignment horizontal="center" vertical="center" wrapText="1"/>
    </xf>
    <xf numFmtId="10" fontId="10" fillId="0" borderId="1" xfId="2" applyNumberFormat="1" applyFont="1" applyFill="1" applyBorder="1" applyAlignment="1">
      <alignment horizontal="center" vertical="center" wrapText="1"/>
    </xf>
    <xf numFmtId="174" fontId="9" fillId="0" borderId="1" xfId="2" applyNumberFormat="1" applyFont="1" applyFill="1" applyBorder="1" applyAlignment="1">
      <alignment horizontal="center" vertical="center" wrapText="1"/>
    </xf>
    <xf numFmtId="174" fontId="9" fillId="0" borderId="1" xfId="0" applyNumberFormat="1" applyFont="1" applyFill="1" applyBorder="1" applyAlignment="1">
      <alignment horizontal="center" vertical="center" wrapText="1"/>
    </xf>
    <xf numFmtId="0" fontId="9" fillId="0" borderId="1" xfId="0" quotePrefix="1" applyFont="1" applyFill="1" applyBorder="1" applyAlignment="1">
      <alignment horizontal="justify" vertical="center" wrapText="1"/>
    </xf>
    <xf numFmtId="9" fontId="9" fillId="0" borderId="1" xfId="0" applyNumberFormat="1" applyFont="1" applyFill="1" applyBorder="1" applyAlignment="1">
      <alignment horizontal="center" vertical="center" wrapText="1"/>
    </xf>
    <xf numFmtId="9" fontId="9" fillId="0" borderId="1" xfId="2" applyFont="1" applyFill="1" applyBorder="1" applyAlignment="1">
      <alignment horizontal="center" vertical="center" wrapText="1"/>
    </xf>
    <xf numFmtId="9" fontId="16" fillId="0" borderId="1" xfId="0" applyNumberFormat="1" applyFont="1" applyFill="1" applyBorder="1" applyAlignment="1">
      <alignment horizontal="center" vertical="center" wrapText="1"/>
    </xf>
    <xf numFmtId="0" fontId="10" fillId="0" borderId="1" xfId="2" applyNumberFormat="1" applyFont="1" applyFill="1" applyBorder="1" applyAlignment="1" applyProtection="1">
      <alignment horizontal="center" vertical="center" wrapText="1"/>
    </xf>
    <xf numFmtId="0" fontId="10" fillId="0" borderId="1" xfId="2" applyNumberFormat="1" applyFont="1" applyFill="1" applyBorder="1" applyAlignment="1">
      <alignment horizontal="justify" vertical="top" wrapText="1"/>
    </xf>
    <xf numFmtId="1" fontId="10" fillId="0" borderId="1" xfId="2" applyNumberFormat="1" applyFont="1" applyFill="1" applyBorder="1" applyAlignment="1">
      <alignment horizontal="center" vertical="center" wrapText="1"/>
    </xf>
    <xf numFmtId="9" fontId="10" fillId="0" borderId="1" xfId="2" applyFont="1" applyFill="1" applyBorder="1" applyAlignment="1">
      <alignment horizontal="justify" wrapText="1"/>
    </xf>
    <xf numFmtId="0" fontId="10" fillId="0" borderId="1" xfId="2" applyNumberFormat="1" applyFont="1" applyFill="1" applyBorder="1" applyAlignment="1">
      <alignment horizontal="justify" vertical="center" wrapText="1"/>
    </xf>
    <xf numFmtId="0" fontId="9" fillId="0" borderId="7" xfId="0" applyFont="1" applyFill="1" applyBorder="1" applyAlignment="1">
      <alignment horizontal="center" vertical="center" wrapText="1"/>
    </xf>
    <xf numFmtId="0" fontId="10" fillId="0" borderId="2" xfId="0" quotePrefix="1" applyFont="1" applyFill="1" applyBorder="1" applyAlignment="1">
      <alignment horizontal="center" vertical="center" wrapText="1"/>
    </xf>
    <xf numFmtId="9" fontId="10" fillId="0" borderId="7" xfId="2" applyFont="1" applyFill="1" applyBorder="1" applyAlignment="1">
      <alignment horizontal="justify" vertical="top" wrapText="1"/>
    </xf>
    <xf numFmtId="9" fontId="10" fillId="0" borderId="7" xfId="2" applyFont="1" applyFill="1" applyBorder="1" applyAlignment="1">
      <alignment horizontal="justify" vertical="center" wrapText="1"/>
    </xf>
    <xf numFmtId="0" fontId="10" fillId="0" borderId="1" xfId="0" quotePrefix="1" applyFont="1" applyFill="1" applyBorder="1" applyAlignment="1">
      <alignment horizontal="center" vertical="center" wrapText="1"/>
    </xf>
    <xf numFmtId="0" fontId="10" fillId="0" borderId="12" xfId="0" quotePrefix="1" applyFont="1" applyFill="1" applyBorder="1" applyAlignment="1">
      <alignment horizontal="center" vertical="center" wrapText="1"/>
    </xf>
    <xf numFmtId="3" fontId="10" fillId="0" borderId="14" xfId="0" quotePrefix="1" applyNumberFormat="1" applyFont="1" applyFill="1" applyBorder="1" applyAlignment="1" applyProtection="1">
      <alignment horizontal="center" vertical="center" wrapText="1"/>
    </xf>
    <xf numFmtId="167" fontId="16" fillId="0" borderId="17" xfId="3" applyFont="1" applyFill="1" applyBorder="1" applyAlignment="1">
      <alignment horizontal="justify" vertical="top" wrapText="1"/>
    </xf>
    <xf numFmtId="9" fontId="10" fillId="0" borderId="14" xfId="2" applyFont="1" applyFill="1" applyBorder="1" applyAlignment="1" applyProtection="1">
      <alignment horizontal="center" vertical="center" wrapText="1"/>
    </xf>
    <xf numFmtId="0" fontId="9" fillId="0" borderId="13" xfId="2" applyNumberFormat="1" applyFont="1" applyFill="1" applyBorder="1" applyAlignment="1" applyProtection="1">
      <alignment horizontal="center" vertical="center" wrapText="1"/>
    </xf>
    <xf numFmtId="167" fontId="9" fillId="0" borderId="18" xfId="3" applyFont="1" applyFill="1" applyBorder="1" applyAlignment="1">
      <alignment horizontal="center" vertical="center" wrapText="1"/>
    </xf>
    <xf numFmtId="168" fontId="9" fillId="0" borderId="19" xfId="4" applyFont="1" applyFill="1" applyBorder="1" applyAlignment="1">
      <alignment horizontal="justify" vertical="top" wrapText="1"/>
    </xf>
    <xf numFmtId="167" fontId="9" fillId="0" borderId="1" xfId="3" applyFont="1" applyFill="1" applyBorder="1" applyAlignment="1">
      <alignment horizontal="center" vertical="center" wrapText="1"/>
    </xf>
    <xf numFmtId="0" fontId="9" fillId="0" borderId="14" xfId="2" applyNumberFormat="1" applyFont="1" applyFill="1" applyBorder="1" applyAlignment="1" applyProtection="1">
      <alignment horizontal="center" vertical="center" wrapText="1"/>
    </xf>
    <xf numFmtId="0" fontId="9" fillId="0" borderId="1" xfId="2" applyNumberFormat="1" applyFont="1" applyFill="1" applyBorder="1" applyAlignment="1" applyProtection="1">
      <alignment horizontal="center" vertical="center" wrapText="1"/>
    </xf>
    <xf numFmtId="9" fontId="10" fillId="0" borderId="1" xfId="2" applyFont="1" applyFill="1" applyBorder="1" applyAlignment="1">
      <alignment horizontal="left" vertical="top" wrapText="1"/>
    </xf>
    <xf numFmtId="174" fontId="10" fillId="0" borderId="1" xfId="2" applyNumberFormat="1" applyFont="1" applyFill="1" applyBorder="1" applyAlignment="1">
      <alignment horizontal="center" vertical="center" wrapText="1"/>
    </xf>
    <xf numFmtId="167" fontId="9" fillId="0" borderId="1" xfId="3" applyFont="1" applyFill="1" applyBorder="1" applyAlignment="1">
      <alignment horizontal="center" vertical="center"/>
    </xf>
    <xf numFmtId="167" fontId="9" fillId="0" borderId="1" xfId="3" applyFont="1" applyFill="1" applyBorder="1" applyAlignment="1">
      <alignment horizontal="justify" vertical="top" wrapText="1"/>
    </xf>
    <xf numFmtId="168" fontId="9" fillId="0" borderId="1" xfId="4" applyFont="1" applyFill="1" applyBorder="1" applyAlignment="1">
      <alignment horizontal="center" vertical="center"/>
    </xf>
    <xf numFmtId="0" fontId="10" fillId="0" borderId="23" xfId="0" applyFont="1" applyFill="1" applyBorder="1" applyAlignment="1" applyProtection="1">
      <alignment vertical="center" wrapText="1"/>
    </xf>
    <xf numFmtId="9" fontId="10" fillId="0" borderId="23" xfId="2" applyFont="1" applyFill="1" applyBorder="1" applyAlignment="1" applyProtection="1">
      <alignment horizontal="center" vertical="center" wrapText="1"/>
    </xf>
    <xf numFmtId="0" fontId="10" fillId="0" borderId="22" xfId="0" applyNumberFormat="1" applyFont="1" applyFill="1" applyBorder="1" applyAlignment="1" applyProtection="1">
      <alignment horizontal="center" vertical="center" wrapText="1"/>
    </xf>
    <xf numFmtId="166" fontId="10" fillId="0" borderId="22" xfId="0" applyNumberFormat="1"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xf>
    <xf numFmtId="166" fontId="10" fillId="0" borderId="22" xfId="0" applyNumberFormat="1" applyFont="1" applyFill="1" applyBorder="1" applyAlignment="1" applyProtection="1">
      <alignment horizontal="center" vertical="center"/>
    </xf>
    <xf numFmtId="0" fontId="9" fillId="0" borderId="22" xfId="0" applyFont="1" applyFill="1" applyBorder="1" applyAlignment="1">
      <alignment horizontal="center" vertical="center"/>
    </xf>
    <xf numFmtId="3" fontId="9" fillId="0" borderId="23" xfId="4" applyNumberFormat="1" applyFont="1" applyFill="1" applyBorder="1" applyAlignment="1">
      <alignment horizontal="center" vertical="center"/>
    </xf>
    <xf numFmtId="3" fontId="9" fillId="0" borderId="24" xfId="0" applyNumberFormat="1" applyFont="1" applyFill="1" applyBorder="1" applyAlignment="1">
      <alignment horizontal="center" vertical="center"/>
    </xf>
    <xf numFmtId="166" fontId="10" fillId="0" borderId="22" xfId="0" applyNumberFormat="1" applyFont="1" applyFill="1" applyBorder="1" applyAlignment="1">
      <alignment horizontal="center" vertical="center" wrapText="1"/>
    </xf>
    <xf numFmtId="167" fontId="16" fillId="0" borderId="1" xfId="3" applyFont="1" applyFill="1" applyBorder="1" applyAlignment="1">
      <alignment horizontal="center" vertical="top" wrapText="1"/>
    </xf>
    <xf numFmtId="168" fontId="10" fillId="0" borderId="1" xfId="3" applyNumberFormat="1" applyFont="1" applyFill="1" applyBorder="1" applyAlignment="1">
      <alignment horizontal="center" vertical="center" wrapText="1"/>
    </xf>
    <xf numFmtId="167" fontId="10" fillId="0" borderId="1" xfId="3" applyFont="1" applyFill="1" applyBorder="1" applyAlignment="1">
      <alignment vertical="center" wrapText="1"/>
    </xf>
    <xf numFmtId="168" fontId="10" fillId="0" borderId="1" xfId="3" applyNumberFormat="1" applyFont="1" applyFill="1" applyBorder="1" applyAlignment="1">
      <alignment horizontal="center" vertical="center"/>
    </xf>
    <xf numFmtId="171" fontId="10" fillId="0" borderId="1" xfId="3" applyNumberFormat="1" applyFont="1" applyFill="1" applyBorder="1" applyAlignment="1">
      <alignment horizontal="center" vertical="center" wrapText="1"/>
    </xf>
    <xf numFmtId="168" fontId="10" fillId="0" borderId="1" xfId="4" applyFont="1" applyFill="1" applyBorder="1" applyAlignment="1">
      <alignment horizontal="center" vertical="center" wrapText="1"/>
    </xf>
    <xf numFmtId="167" fontId="10" fillId="0" borderId="1" xfId="4" applyNumberFormat="1" applyFont="1" applyFill="1" applyBorder="1" applyAlignment="1">
      <alignment horizontal="center" vertical="center" wrapText="1"/>
    </xf>
    <xf numFmtId="168" fontId="10" fillId="0" borderId="1" xfId="4" applyFont="1" applyFill="1" applyBorder="1" applyAlignment="1">
      <alignment horizontal="center" vertical="center"/>
    </xf>
    <xf numFmtId="3" fontId="10" fillId="0" borderId="1" xfId="4" applyNumberFormat="1" applyFont="1" applyFill="1" applyBorder="1" applyAlignment="1">
      <alignment horizontal="center" vertical="center" wrapText="1"/>
    </xf>
    <xf numFmtId="167" fontId="10" fillId="0" borderId="1" xfId="4" applyNumberFormat="1" applyFont="1" applyFill="1" applyBorder="1" applyAlignment="1">
      <alignment horizontal="center" vertical="center"/>
    </xf>
    <xf numFmtId="3" fontId="10" fillId="0" borderId="1" xfId="4" applyNumberFormat="1" applyFont="1" applyFill="1" applyBorder="1" applyAlignment="1">
      <alignment horizontal="center" vertical="center"/>
    </xf>
    <xf numFmtId="167" fontId="10" fillId="0" borderId="1" xfId="3" applyFont="1" applyFill="1" applyBorder="1" applyAlignment="1">
      <alignment horizontal="center" vertical="center"/>
    </xf>
    <xf numFmtId="3" fontId="10" fillId="0" borderId="23" xfId="4" applyNumberFormat="1" applyFont="1" applyFill="1" applyBorder="1" applyAlignment="1">
      <alignment horizontal="center" vertical="center"/>
    </xf>
    <xf numFmtId="3" fontId="10" fillId="0" borderId="23" xfId="4" applyNumberFormat="1" applyFont="1" applyFill="1" applyBorder="1" applyAlignment="1">
      <alignment horizontal="center" vertical="center" wrapText="1"/>
    </xf>
    <xf numFmtId="167" fontId="10" fillId="0" borderId="23" xfId="3" applyFont="1" applyFill="1" applyBorder="1" applyAlignment="1">
      <alignment horizontal="justify" vertical="top" wrapText="1"/>
    </xf>
    <xf numFmtId="167" fontId="10" fillId="0" borderId="23" xfId="3" applyFont="1" applyFill="1" applyBorder="1" applyAlignment="1">
      <alignment horizontal="center" vertical="center"/>
    </xf>
    <xf numFmtId="166" fontId="10" fillId="0" borderId="24" xfId="0" applyNumberFormat="1" applyFont="1" applyFill="1" applyBorder="1" applyAlignment="1" applyProtection="1">
      <alignment horizontal="center" vertical="center" wrapText="1"/>
    </xf>
    <xf numFmtId="166" fontId="10" fillId="0" borderId="22" xfId="0" applyNumberFormat="1" applyFont="1" applyFill="1" applyBorder="1" applyAlignment="1" applyProtection="1">
      <alignment vertical="center" wrapText="1"/>
    </xf>
    <xf numFmtId="173" fontId="10" fillId="0" borderId="1" xfId="5" applyNumberFormat="1" applyFont="1" applyFill="1" applyBorder="1" applyAlignment="1">
      <alignment horizontal="center" vertical="center"/>
    </xf>
    <xf numFmtId="173" fontId="10" fillId="0" borderId="1" xfId="5" applyNumberFormat="1" applyFont="1" applyFill="1" applyBorder="1" applyAlignment="1">
      <alignment horizontal="center" vertical="center" wrapText="1"/>
    </xf>
    <xf numFmtId="171" fontId="10" fillId="0" borderId="1" xfId="3" applyNumberFormat="1" applyFont="1" applyFill="1" applyBorder="1" applyAlignment="1">
      <alignment horizontal="center" vertical="center"/>
    </xf>
    <xf numFmtId="173" fontId="9" fillId="0" borderId="1" xfId="5" applyNumberFormat="1" applyFont="1" applyFill="1" applyBorder="1" applyAlignment="1">
      <alignment horizontal="center" vertical="center" wrapText="1"/>
    </xf>
    <xf numFmtId="167" fontId="9" fillId="0" borderId="23" xfId="3" applyFont="1" applyFill="1" applyBorder="1" applyAlignment="1">
      <alignment horizontal="justify" vertical="center" wrapText="1"/>
    </xf>
    <xf numFmtId="173" fontId="10" fillId="0" borderId="23" xfId="5" applyNumberFormat="1" applyFont="1" applyFill="1" applyBorder="1" applyAlignment="1">
      <alignment horizontal="center" vertical="center" wrapText="1"/>
    </xf>
    <xf numFmtId="167" fontId="10" fillId="0" borderId="23" xfId="3" applyFont="1" applyFill="1" applyBorder="1" applyAlignment="1">
      <alignment vertical="center" wrapText="1"/>
    </xf>
    <xf numFmtId="173" fontId="9" fillId="0" borderId="23" xfId="5" applyNumberFormat="1" applyFont="1" applyFill="1" applyBorder="1" applyAlignment="1">
      <alignment horizontal="center" vertical="center" wrapText="1"/>
    </xf>
    <xf numFmtId="171" fontId="10" fillId="0" borderId="23" xfId="3" applyNumberFormat="1" applyFont="1" applyFill="1" applyBorder="1" applyAlignment="1">
      <alignment horizontal="center" vertical="center"/>
    </xf>
    <xf numFmtId="0" fontId="10" fillId="0" borderId="1" xfId="0" applyFont="1" applyFill="1" applyBorder="1" applyAlignment="1">
      <alignment horizontal="left" vertical="center" wrapText="1"/>
    </xf>
    <xf numFmtId="167" fontId="10" fillId="0" borderId="1" xfId="3" applyFont="1" applyFill="1" applyBorder="1" applyAlignment="1">
      <alignment horizontal="center" vertical="center" wrapText="1"/>
    </xf>
    <xf numFmtId="167" fontId="10" fillId="0" borderId="23" xfId="3" applyFont="1" applyFill="1" applyBorder="1" applyAlignment="1">
      <alignment horizontal="center" vertical="center" wrapText="1"/>
    </xf>
    <xf numFmtId="167" fontId="9" fillId="0" borderId="23" xfId="3" applyFont="1" applyFill="1" applyBorder="1" applyAlignment="1">
      <alignment horizontal="center" vertical="center" wrapText="1"/>
    </xf>
    <xf numFmtId="166" fontId="10" fillId="0" borderId="24" xfId="0" applyNumberFormat="1" applyFont="1" applyFill="1" applyBorder="1" applyAlignment="1" applyProtection="1">
      <alignment vertical="center" wrapText="1"/>
    </xf>
    <xf numFmtId="167" fontId="16" fillId="0" borderId="16" xfId="3" applyFont="1" applyFill="1" applyBorder="1" applyAlignment="1">
      <alignment horizontal="center" vertical="center" wrapText="1"/>
    </xf>
    <xf numFmtId="167" fontId="16" fillId="0" borderId="17" xfId="3" applyFont="1" applyFill="1" applyBorder="1" applyAlignment="1">
      <alignment horizontal="center" vertical="center" wrapText="1"/>
    </xf>
    <xf numFmtId="9" fontId="9" fillId="0" borderId="0" xfId="0" applyNumberFormat="1" applyFont="1" applyFill="1" applyBorder="1" applyAlignment="1">
      <alignment horizontal="center" vertical="center" wrapText="1"/>
    </xf>
    <xf numFmtId="167" fontId="16" fillId="0" borderId="1" xfId="3" applyFont="1" applyFill="1" applyBorder="1" applyAlignment="1">
      <alignment horizontal="center" vertical="center" wrapText="1"/>
    </xf>
    <xf numFmtId="174" fontId="16" fillId="0" borderId="1" xfId="2" applyNumberFormat="1" applyFont="1" applyFill="1" applyBorder="1" applyAlignment="1">
      <alignment horizontal="center" vertical="center" wrapText="1"/>
    </xf>
    <xf numFmtId="164" fontId="9" fillId="0" borderId="1" xfId="1" applyFont="1" applyFill="1" applyBorder="1" applyAlignment="1">
      <alignment horizontal="center" vertical="center" wrapText="1"/>
    </xf>
    <xf numFmtId="41" fontId="9" fillId="0" borderId="23" xfId="0" applyNumberFormat="1" applyFont="1" applyFill="1" applyBorder="1" applyAlignment="1">
      <alignment horizontal="center" vertical="center" wrapText="1"/>
    </xf>
    <xf numFmtId="0" fontId="10" fillId="0" borderId="7" xfId="0" applyFont="1" applyFill="1" applyBorder="1" applyAlignment="1" applyProtection="1">
      <alignment vertical="center" wrapText="1"/>
    </xf>
    <xf numFmtId="174" fontId="10" fillId="0" borderId="1" xfId="2" applyNumberFormat="1" applyFont="1" applyFill="1" applyBorder="1" applyAlignment="1">
      <alignment horizontal="center" vertical="center"/>
    </xf>
    <xf numFmtId="0" fontId="9" fillId="0" borderId="1" xfId="0" applyFont="1" applyFill="1" applyBorder="1" applyAlignment="1">
      <alignment vertical="center" wrapText="1"/>
    </xf>
    <xf numFmtId="0" fontId="10" fillId="0" borderId="22" xfId="0" applyFont="1" applyBorder="1" applyAlignment="1">
      <alignment horizontal="center" vertical="center" wrapText="1"/>
    </xf>
    <xf numFmtId="0" fontId="9" fillId="0" borderId="1" xfId="0" quotePrefix="1" applyFont="1" applyBorder="1" applyAlignment="1">
      <alignment horizontal="center" vertical="center" wrapText="1"/>
    </xf>
    <xf numFmtId="0" fontId="9" fillId="0" borderId="1" xfId="0" applyFont="1" applyBorder="1" applyAlignment="1">
      <alignment horizontal="center" vertical="center" wrapText="1"/>
    </xf>
    <xf numFmtId="167" fontId="16" fillId="0" borderId="1" xfId="3" applyFont="1" applyBorder="1" applyAlignment="1">
      <alignment horizontal="center" vertical="top" wrapText="1"/>
    </xf>
    <xf numFmtId="0" fontId="9" fillId="0" borderId="1" xfId="0" applyFont="1" applyBorder="1" applyAlignment="1">
      <alignment horizontal="center" vertical="top"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0" fontId="9" fillId="0" borderId="1" xfId="0" quotePrefix="1" applyFont="1" applyBorder="1" applyAlignment="1">
      <alignment horizontal="justify" vertical="center" wrapText="1"/>
    </xf>
    <xf numFmtId="168" fontId="10" fillId="0" borderId="1" xfId="4" applyFont="1" applyBorder="1" applyAlignment="1">
      <alignment horizontal="center" vertical="center" wrapText="1"/>
    </xf>
    <xf numFmtId="10" fontId="9" fillId="0" borderId="1" xfId="0" applyNumberFormat="1" applyFont="1" applyBorder="1" applyAlignment="1">
      <alignment horizontal="center" vertical="center" wrapText="1"/>
    </xf>
    <xf numFmtId="167" fontId="10" fillId="0" borderId="1" xfId="4" applyNumberFormat="1" applyFont="1" applyBorder="1" applyAlignment="1">
      <alignment horizontal="center" vertical="center" wrapText="1"/>
    </xf>
    <xf numFmtId="167" fontId="9" fillId="0" borderId="1" xfId="0" applyNumberFormat="1" applyFont="1" applyBorder="1" applyAlignment="1">
      <alignment horizontal="center" vertical="center" wrapText="1"/>
    </xf>
    <xf numFmtId="168" fontId="10" fillId="0" borderId="1" xfId="4" applyFont="1" applyBorder="1" applyAlignment="1">
      <alignment horizontal="center" vertical="center"/>
    </xf>
    <xf numFmtId="3" fontId="10" fillId="0" borderId="1" xfId="4" applyNumberFormat="1" applyFont="1" applyBorder="1" applyAlignment="1">
      <alignment horizontal="center" vertical="center" wrapText="1"/>
    </xf>
    <xf numFmtId="168" fontId="9" fillId="0" borderId="1" xfId="4" applyFont="1" applyBorder="1" applyAlignment="1">
      <alignment horizontal="justify" vertical="top" wrapText="1"/>
    </xf>
    <xf numFmtId="174" fontId="9" fillId="0" borderId="1" xfId="0" applyNumberFormat="1" applyFont="1" applyBorder="1" applyAlignment="1">
      <alignment horizontal="center" vertical="center" wrapText="1"/>
    </xf>
    <xf numFmtId="0" fontId="9" fillId="0" borderId="1" xfId="0" applyFont="1" applyBorder="1" applyAlignment="1">
      <alignment horizontal="justify" vertical="top" wrapText="1"/>
    </xf>
    <xf numFmtId="0" fontId="9" fillId="0" borderId="1" xfId="0" quotePrefix="1" applyFont="1" applyBorder="1" applyAlignment="1">
      <alignment horizontal="justify" vertical="top" wrapText="1"/>
    </xf>
    <xf numFmtId="0" fontId="10" fillId="0" borderId="1" xfId="0" quotePrefix="1" applyFont="1" applyBorder="1" applyAlignment="1">
      <alignment horizontal="center" vertical="center" wrapText="1"/>
    </xf>
    <xf numFmtId="0" fontId="10" fillId="0" borderId="22" xfId="0" applyFont="1" applyBorder="1" applyAlignment="1">
      <alignment horizontal="justify" vertical="center" wrapText="1"/>
    </xf>
    <xf numFmtId="0" fontId="10" fillId="0" borderId="7" xfId="0" quotePrefix="1" applyFont="1" applyBorder="1" applyAlignment="1">
      <alignment horizontal="center" vertical="center" wrapText="1"/>
    </xf>
    <xf numFmtId="167" fontId="16" fillId="0" borderId="17" xfId="3" applyFont="1" applyBorder="1" applyAlignment="1">
      <alignment horizontal="left" vertical="center" wrapText="1"/>
    </xf>
    <xf numFmtId="167" fontId="9" fillId="0" borderId="17" xfId="3" applyFont="1" applyBorder="1" applyAlignment="1">
      <alignment horizontal="center" vertical="center" wrapText="1"/>
    </xf>
    <xf numFmtId="168" fontId="9" fillId="0" borderId="18" xfId="4" applyFont="1" applyBorder="1" applyAlignment="1">
      <alignment horizontal="center" vertical="center" wrapText="1"/>
    </xf>
    <xf numFmtId="168" fontId="9" fillId="0" borderId="19" xfId="4" applyFont="1" applyBorder="1" applyAlignment="1">
      <alignment horizontal="justify" vertical="top" wrapText="1"/>
    </xf>
    <xf numFmtId="0" fontId="10" fillId="0" borderId="4" xfId="0" quotePrefix="1" applyFont="1" applyBorder="1" applyAlignment="1">
      <alignment horizontal="center" vertical="center" wrapText="1"/>
    </xf>
    <xf numFmtId="0" fontId="10" fillId="0" borderId="7" xfId="0" applyFont="1" applyBorder="1" applyAlignment="1">
      <alignment horizontal="center" vertical="center" wrapText="1"/>
    </xf>
    <xf numFmtId="171" fontId="10" fillId="0" borderId="1" xfId="3" applyNumberFormat="1" applyFont="1" applyBorder="1" applyAlignment="1">
      <alignment horizontal="center" vertical="center"/>
    </xf>
    <xf numFmtId="0" fontId="10" fillId="0" borderId="14" xfId="0" quotePrefix="1" applyFont="1" applyBorder="1" applyAlignment="1">
      <alignment horizontal="center" vertical="center" wrapText="1"/>
    </xf>
    <xf numFmtId="3" fontId="10" fillId="0" borderId="14" xfId="0" quotePrefix="1" applyNumberFormat="1" applyFont="1" applyBorder="1" applyAlignment="1">
      <alignment horizontal="center" vertical="center" wrapText="1"/>
    </xf>
    <xf numFmtId="3" fontId="10" fillId="0" borderId="1" xfId="0" quotePrefix="1" applyNumberFormat="1" applyFont="1" applyBorder="1" applyAlignment="1">
      <alignment horizontal="center" vertical="center" wrapText="1"/>
    </xf>
    <xf numFmtId="3" fontId="10" fillId="0" borderId="1" xfId="0" applyNumberFormat="1" applyFont="1" applyBorder="1" applyAlignment="1">
      <alignment horizontal="center" vertical="center" wrapText="1"/>
    </xf>
    <xf numFmtId="0" fontId="10" fillId="0" borderId="1" xfId="0" applyFont="1" applyBorder="1" applyAlignment="1">
      <alignment horizontal="justify" vertical="center" wrapText="1"/>
    </xf>
    <xf numFmtId="167" fontId="9" fillId="0" borderId="1" xfId="3" applyFont="1" applyBorder="1" applyAlignment="1">
      <alignment horizontal="center" vertical="center" wrapText="1"/>
    </xf>
    <xf numFmtId="168" fontId="9" fillId="0" borderId="1" xfId="4" applyFont="1" applyBorder="1" applyAlignment="1">
      <alignment horizontal="center" vertical="center" wrapText="1"/>
    </xf>
    <xf numFmtId="0" fontId="10" fillId="0" borderId="14" xfId="0" applyFont="1" applyBorder="1" applyAlignment="1">
      <alignment horizontal="center" vertical="center" wrapText="1"/>
    </xf>
    <xf numFmtId="0" fontId="10" fillId="0" borderId="1" xfId="0" applyFont="1" applyBorder="1" applyAlignment="1">
      <alignment horizontal="left" vertical="center" wrapText="1"/>
    </xf>
    <xf numFmtId="167" fontId="10" fillId="0" borderId="1" xfId="3" applyFont="1" applyBorder="1" applyAlignment="1">
      <alignment horizontal="justify" vertical="top"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41" fontId="10" fillId="0" borderId="1" xfId="36" applyFont="1" applyFill="1" applyBorder="1" applyAlignment="1">
      <alignment horizontal="center" vertical="center" wrapText="1"/>
    </xf>
    <xf numFmtId="9" fontId="10" fillId="0" borderId="1" xfId="2" applyFont="1" applyFill="1" applyBorder="1" applyAlignment="1" applyProtection="1">
      <alignment horizontal="center" vertical="center" wrapText="1"/>
    </xf>
    <xf numFmtId="9" fontId="10" fillId="0" borderId="1" xfId="2" applyFont="1" applyFill="1" applyBorder="1" applyAlignment="1" applyProtection="1">
      <alignment horizontal="justify" vertical="top" wrapText="1"/>
    </xf>
    <xf numFmtId="167" fontId="9" fillId="0" borderId="1" xfId="3" applyFont="1" applyFill="1" applyBorder="1" applyAlignment="1">
      <alignment horizontal="justify"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0" fillId="0" borderId="14" xfId="0" applyFont="1" applyFill="1" applyBorder="1" applyAlignment="1">
      <alignment horizontal="center" vertical="center" wrapText="1"/>
    </xf>
    <xf numFmtId="41" fontId="10" fillId="0" borderId="1" xfId="2" applyNumberFormat="1" applyFont="1" applyFill="1" applyBorder="1" applyAlignment="1">
      <alignment horizontal="center" vertical="center" wrapText="1"/>
    </xf>
    <xf numFmtId="166" fontId="10" fillId="0" borderId="22" xfId="0" applyNumberFormat="1" applyFont="1" applyBorder="1" applyAlignment="1">
      <alignment horizontal="center" vertical="center" wrapText="1"/>
    </xf>
    <xf numFmtId="0" fontId="10" fillId="0" borderId="22" xfId="0" applyFont="1" applyFill="1" applyBorder="1" applyAlignment="1">
      <alignment horizontal="center" vertical="center" wrapText="1"/>
    </xf>
    <xf numFmtId="9" fontId="16" fillId="0" borderId="1" xfId="0" applyNumberFormat="1" applyFont="1" applyBorder="1" applyAlignment="1">
      <alignment horizontal="center" vertical="center" wrapText="1"/>
    </xf>
    <xf numFmtId="0" fontId="10" fillId="0" borderId="1" xfId="0" applyFont="1" applyFill="1" applyBorder="1" applyAlignment="1" applyProtection="1">
      <alignment horizontal="left" vertical="center" wrapText="1"/>
    </xf>
    <xf numFmtId="167" fontId="9" fillId="0" borderId="1" xfId="0" applyNumberFormat="1" applyFont="1" applyFill="1" applyBorder="1" applyAlignment="1">
      <alignment horizontal="center" vertical="center" wrapText="1"/>
    </xf>
    <xf numFmtId="9" fontId="9" fillId="0" borderId="17" xfId="0" applyNumberFormat="1" applyFont="1" applyBorder="1" applyAlignment="1">
      <alignment horizontal="center" vertical="center" wrapText="1"/>
    </xf>
    <xf numFmtId="9" fontId="9" fillId="12" borderId="17" xfId="0" applyNumberFormat="1" applyFont="1" applyFill="1" applyBorder="1" applyAlignment="1">
      <alignment horizontal="left" vertical="center" wrapText="1"/>
    </xf>
    <xf numFmtId="0" fontId="9" fillId="0" borderId="17" xfId="0" applyFont="1" applyBorder="1" applyAlignment="1">
      <alignment horizontal="center" vertical="center"/>
    </xf>
    <xf numFmtId="0" fontId="9" fillId="0" borderId="17" xfId="0" applyFont="1" applyBorder="1" applyAlignment="1">
      <alignment horizontal="left" vertical="top" wrapText="1"/>
    </xf>
    <xf numFmtId="9" fontId="10" fillId="0" borderId="1" xfId="2" applyFont="1" applyFill="1" applyBorder="1" applyAlignment="1">
      <alignment horizontal="center" vertical="center" wrapText="1"/>
    </xf>
    <xf numFmtId="9" fontId="10" fillId="0" borderId="1" xfId="2" applyFont="1" applyFill="1" applyBorder="1" applyAlignment="1">
      <alignment horizontal="justify" vertical="center" wrapText="1"/>
    </xf>
    <xf numFmtId="167" fontId="16" fillId="0" borderId="17" xfId="3" applyFont="1" applyFill="1" applyBorder="1" applyAlignment="1">
      <alignment horizontal="left" vertical="center" wrapText="1"/>
    </xf>
    <xf numFmtId="168" fontId="9" fillId="0" borderId="18" xfId="4"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justify" vertical="top" wrapText="1"/>
    </xf>
    <xf numFmtId="9" fontId="10" fillId="0" borderId="1" xfId="0" applyNumberFormat="1" applyFont="1" applyBorder="1" applyAlignment="1">
      <alignment horizontal="center" vertical="center" wrapText="1"/>
    </xf>
    <xf numFmtId="171" fontId="10" fillId="0" borderId="1" xfId="3" applyNumberFormat="1" applyFont="1" applyBorder="1" applyAlignment="1">
      <alignment horizontal="center" vertical="center" wrapText="1"/>
    </xf>
    <xf numFmtId="0" fontId="9" fillId="12" borderId="17" xfId="0" applyFont="1" applyFill="1" applyBorder="1" applyAlignment="1">
      <alignment horizontal="center" vertical="center"/>
    </xf>
    <xf numFmtId="0" fontId="9" fillId="5" borderId="17" xfId="0" applyFont="1" applyFill="1" applyBorder="1" applyAlignment="1">
      <alignment horizontal="center" vertical="center"/>
    </xf>
    <xf numFmtId="0" fontId="9" fillId="12" borderId="17" xfId="0" applyFont="1" applyFill="1" applyBorder="1" applyAlignment="1">
      <alignment horizontal="left" vertical="top" wrapText="1"/>
    </xf>
    <xf numFmtId="0" fontId="10" fillId="0" borderId="12" xfId="0" applyFont="1" applyBorder="1" applyAlignment="1">
      <alignment horizontal="center" vertical="center" wrapText="1"/>
    </xf>
    <xf numFmtId="0" fontId="9" fillId="12" borderId="53" xfId="0" applyFont="1" applyFill="1" applyBorder="1" applyAlignment="1">
      <alignment horizontal="center" vertical="center"/>
    </xf>
    <xf numFmtId="0" fontId="26" fillId="0" borderId="1" xfId="0" applyFont="1" applyBorder="1" applyAlignment="1">
      <alignment horizontal="left" vertical="top" wrapText="1"/>
    </xf>
    <xf numFmtId="0" fontId="9" fillId="12" borderId="54" xfId="0" applyFont="1" applyFill="1" applyBorder="1" applyAlignment="1">
      <alignment horizontal="left" vertical="top" wrapText="1"/>
    </xf>
    <xf numFmtId="0" fontId="9" fillId="12" borderId="55" xfId="0" applyFont="1" applyFill="1" applyBorder="1" applyAlignment="1">
      <alignment horizontal="left" vertical="top" wrapText="1"/>
    </xf>
    <xf numFmtId="9" fontId="9" fillId="0" borderId="17" xfId="0" applyNumberFormat="1" applyFont="1" applyBorder="1" applyAlignment="1">
      <alignment horizontal="center" vertical="center"/>
    </xf>
    <xf numFmtId="41" fontId="9" fillId="0" borderId="0" xfId="0" applyNumberFormat="1" applyFont="1" applyFill="1" applyAlignment="1">
      <alignment horizontal="center" vertical="center" wrapText="1"/>
    </xf>
    <xf numFmtId="167" fontId="9" fillId="0" borderId="0" xfId="0" applyNumberFormat="1" applyFont="1" applyFill="1" applyAlignment="1">
      <alignment horizontal="center" vertical="center" wrapText="1"/>
    </xf>
    <xf numFmtId="168" fontId="9" fillId="0" borderId="1" xfId="3" applyNumberFormat="1" applyFont="1" applyBorder="1" applyAlignment="1">
      <alignment horizontal="center" vertical="center" wrapText="1"/>
    </xf>
    <xf numFmtId="168" fontId="9" fillId="0" borderId="7" xfId="3" applyNumberFormat="1" applyFont="1" applyBorder="1" applyAlignment="1">
      <alignment horizontal="center" vertical="center" wrapText="1"/>
    </xf>
    <xf numFmtId="168" fontId="9" fillId="0" borderId="7" xfId="3" applyNumberFormat="1" applyFont="1" applyFill="1" applyBorder="1" applyAlignment="1">
      <alignment horizontal="center" vertical="center" wrapText="1"/>
    </xf>
    <xf numFmtId="0" fontId="7" fillId="0" borderId="21" xfId="0" applyFont="1" applyFill="1" applyBorder="1" applyAlignment="1">
      <alignment horizontal="left"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9" fontId="10" fillId="0" borderId="1" xfId="2" applyFont="1" applyFill="1" applyBorder="1" applyAlignment="1">
      <alignment horizontal="center" vertical="center"/>
    </xf>
    <xf numFmtId="9" fontId="9" fillId="0" borderId="17" xfId="0" applyNumberFormat="1" applyFont="1" applyBorder="1" applyAlignment="1">
      <alignment horizontal="left" vertical="top" wrapText="1"/>
    </xf>
    <xf numFmtId="0" fontId="9" fillId="0" borderId="1" xfId="0" applyFont="1" applyFill="1" applyBorder="1" applyAlignment="1">
      <alignment horizontal="left" vertical="top" wrapText="1"/>
    </xf>
    <xf numFmtId="167" fontId="10" fillId="0" borderId="23" xfId="3" applyFont="1" applyFill="1" applyBorder="1" applyAlignment="1">
      <alignment horizontal="left" vertical="top"/>
    </xf>
    <xf numFmtId="167" fontId="10" fillId="0" borderId="23" xfId="3" applyFont="1" applyFill="1" applyBorder="1" applyAlignment="1">
      <alignment horizontal="left" vertical="top" wrapText="1"/>
    </xf>
    <xf numFmtId="0" fontId="10" fillId="0" borderId="1" xfId="0" applyFont="1" applyBorder="1" applyAlignment="1">
      <alignment horizontal="left" vertical="top" wrapText="1"/>
    </xf>
    <xf numFmtId="0" fontId="7" fillId="0" borderId="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10" fillId="0" borderId="20" xfId="3" applyNumberFormat="1" applyFont="1" applyBorder="1" applyAlignment="1">
      <alignment vertical="center" wrapText="1"/>
    </xf>
    <xf numFmtId="0" fontId="10" fillId="0" borderId="1" xfId="3" applyNumberFormat="1" applyFont="1" applyBorder="1" applyAlignment="1">
      <alignment vertical="center" wrapText="1"/>
    </xf>
    <xf numFmtId="174" fontId="10" fillId="0" borderId="1" xfId="2" applyNumberFormat="1" applyFont="1" applyFill="1" applyBorder="1" applyAlignment="1">
      <alignment horizontal="left" vertical="top" wrapText="1"/>
    </xf>
    <xf numFmtId="0" fontId="10" fillId="0" borderId="23" xfId="3" applyNumberFormat="1" applyFont="1" applyBorder="1" applyAlignment="1">
      <alignment vertical="center" wrapText="1"/>
    </xf>
    <xf numFmtId="0" fontId="7" fillId="0" borderId="7" xfId="0" applyFont="1" applyFill="1" applyBorder="1" applyAlignment="1">
      <alignment horizontal="center" vertical="center" wrapText="1"/>
    </xf>
    <xf numFmtId="0" fontId="10" fillId="0" borderId="1" xfId="5" applyNumberFormat="1" applyFont="1" applyBorder="1" applyAlignment="1">
      <alignment vertical="center" wrapText="1"/>
    </xf>
    <xf numFmtId="0" fontId="10" fillId="0" borderId="23" xfId="5" applyNumberFormat="1" applyFont="1" applyBorder="1" applyAlignment="1">
      <alignment vertical="center" wrapText="1"/>
    </xf>
    <xf numFmtId="169" fontId="10" fillId="0" borderId="1" xfId="13" applyNumberFormat="1" applyFont="1" applyFill="1" applyBorder="1" applyAlignment="1">
      <alignment horizontal="center" vertical="center"/>
    </xf>
    <xf numFmtId="172" fontId="10" fillId="0" borderId="1" xfId="3" applyNumberFormat="1" applyFont="1" applyFill="1" applyBorder="1" applyAlignment="1">
      <alignment horizontal="center" vertical="center" wrapText="1"/>
    </xf>
    <xf numFmtId="172" fontId="10" fillId="0" borderId="1" xfId="3" applyNumberFormat="1" applyFont="1" applyFill="1" applyBorder="1" applyAlignment="1">
      <alignment horizontal="center" vertical="center"/>
    </xf>
    <xf numFmtId="171" fontId="7" fillId="0" borderId="1" xfId="3" applyNumberFormat="1" applyFont="1" applyBorder="1" applyAlignment="1">
      <alignment horizontal="center" vertical="center" wrapText="1"/>
    </xf>
    <xf numFmtId="0" fontId="7" fillId="0" borderId="31" xfId="0" applyFont="1" applyFill="1" applyBorder="1" applyAlignment="1">
      <alignment horizontal="center" vertical="center" wrapText="1"/>
    </xf>
    <xf numFmtId="168" fontId="9" fillId="0" borderId="1" xfId="3" applyNumberFormat="1" applyFont="1" applyFill="1" applyBorder="1" applyAlignment="1">
      <alignment horizontal="center" vertical="center" wrapText="1"/>
    </xf>
    <xf numFmtId="0" fontId="7" fillId="0" borderId="1" xfId="0" applyFont="1" applyBorder="1" applyAlignment="1">
      <alignment vertical="center" wrapText="1"/>
    </xf>
    <xf numFmtId="3" fontId="9" fillId="0" borderId="0" xfId="0" applyNumberFormat="1" applyFont="1" applyFill="1" applyBorder="1" applyAlignment="1">
      <alignment horizontal="justify" vertical="center"/>
    </xf>
    <xf numFmtId="0" fontId="9" fillId="0" borderId="1" xfId="0" applyFont="1" applyFill="1" applyBorder="1" applyAlignment="1">
      <alignment horizontal="left" vertical="center" wrapText="1"/>
    </xf>
    <xf numFmtId="3" fontId="7" fillId="2" borderId="1" xfId="0" applyNumberFormat="1" applyFont="1" applyFill="1" applyBorder="1" applyAlignment="1">
      <alignment horizontal="center" vertical="center" wrapText="1"/>
    </xf>
    <xf numFmtId="0" fontId="10" fillId="0" borderId="1" xfId="0" applyFont="1" applyFill="1" applyBorder="1" applyAlignment="1" applyProtection="1">
      <alignment horizontal="center" vertical="center"/>
    </xf>
    <xf numFmtId="0" fontId="10" fillId="0" borderId="23" xfId="0" applyFont="1" applyFill="1" applyBorder="1" applyAlignment="1" applyProtection="1">
      <alignment horizontal="center" vertical="center"/>
    </xf>
    <xf numFmtId="0" fontId="10" fillId="0" borderId="40" xfId="0" applyFont="1" applyFill="1" applyBorder="1" applyAlignment="1" applyProtection="1">
      <alignment horizontal="justify" vertical="center" wrapText="1"/>
    </xf>
    <xf numFmtId="0" fontId="10" fillId="0" borderId="1" xfId="0" applyFont="1" applyFill="1" applyBorder="1" applyAlignment="1" applyProtection="1">
      <alignment horizontal="center" vertical="center" wrapText="1"/>
    </xf>
    <xf numFmtId="3" fontId="7" fillId="11" borderId="1" xfId="0" applyNumberFormat="1" applyFont="1" applyFill="1" applyBorder="1" applyAlignment="1">
      <alignment horizontal="center" vertical="center" wrapText="1"/>
    </xf>
    <xf numFmtId="0" fontId="10" fillId="0" borderId="23" xfId="0" applyFont="1" applyFill="1" applyBorder="1" applyAlignment="1" applyProtection="1">
      <alignment horizontal="center" vertical="center" wrapText="1"/>
    </xf>
    <xf numFmtId="0" fontId="10" fillId="0" borderId="1" xfId="0" applyFont="1" applyFill="1" applyBorder="1" applyAlignment="1" applyProtection="1">
      <alignment horizontal="justify" vertical="center" wrapText="1"/>
    </xf>
    <xf numFmtId="0" fontId="10" fillId="0" borderId="23" xfId="0" applyFont="1" applyFill="1" applyBorder="1" applyAlignment="1" applyProtection="1">
      <alignment horizontal="justify" vertical="center" wrapText="1"/>
    </xf>
    <xf numFmtId="0" fontId="10" fillId="0" borderId="48" xfId="0" applyFont="1" applyFill="1" applyBorder="1" applyAlignment="1" applyProtection="1">
      <alignment horizontal="left" vertical="center" wrapText="1"/>
    </xf>
    <xf numFmtId="0" fontId="10" fillId="0" borderId="7" xfId="0" applyFont="1" applyFill="1" applyBorder="1" applyAlignment="1" applyProtection="1">
      <alignment horizontal="center" vertical="center" wrapText="1"/>
    </xf>
    <xf numFmtId="41" fontId="10" fillId="0" borderId="1" xfId="0" applyNumberFormat="1" applyFont="1" applyBorder="1" applyAlignment="1">
      <alignment horizontal="center" vertical="center" wrapText="1"/>
    </xf>
    <xf numFmtId="0" fontId="15" fillId="0" borderId="22" xfId="14" applyFont="1" applyBorder="1" applyAlignment="1">
      <alignment vertical="center" wrapText="1"/>
    </xf>
    <xf numFmtId="0" fontId="9" fillId="0" borderId="1" xfId="0" applyFont="1" applyBorder="1" applyAlignment="1">
      <alignment vertical="center" wrapText="1"/>
    </xf>
    <xf numFmtId="0" fontId="9" fillId="0" borderId="1" xfId="0" applyFont="1" applyBorder="1" applyAlignment="1">
      <alignment horizontal="center" vertical="center"/>
    </xf>
    <xf numFmtId="41" fontId="10" fillId="0" borderId="1" xfId="10" applyNumberFormat="1" applyFont="1" applyFill="1" applyBorder="1" applyAlignment="1">
      <alignment horizontal="center" vertical="center" wrapText="1"/>
    </xf>
    <xf numFmtId="167" fontId="9" fillId="0" borderId="1" xfId="3" applyFont="1" applyBorder="1" applyAlignment="1">
      <alignment horizontal="justify" vertical="center" wrapText="1"/>
    </xf>
    <xf numFmtId="167" fontId="15" fillId="0" borderId="1" xfId="4" applyNumberFormat="1" applyFont="1" applyBorder="1" applyAlignment="1">
      <alignment horizontal="center" vertical="center" wrapText="1"/>
    </xf>
    <xf numFmtId="180" fontId="10" fillId="0" borderId="1" xfId="0" applyNumberFormat="1" applyFont="1" applyBorder="1" applyAlignment="1">
      <alignment horizontal="center" vertical="center" wrapText="1"/>
    </xf>
    <xf numFmtId="9" fontId="10" fillId="0" borderId="1" xfId="2" applyFont="1" applyBorder="1" applyAlignment="1">
      <alignment horizontal="center" vertical="center" wrapText="1"/>
    </xf>
    <xf numFmtId="3" fontId="10" fillId="0" borderId="1" xfId="0" applyNumberFormat="1" applyFont="1" applyFill="1" applyBorder="1" applyAlignment="1">
      <alignment horizontal="center" vertical="center" wrapText="1"/>
    </xf>
    <xf numFmtId="41" fontId="14" fillId="0" borderId="1" xfId="0" applyNumberFormat="1" applyFont="1" applyFill="1" applyBorder="1" applyAlignment="1">
      <alignment horizontal="center" vertical="center" wrapText="1"/>
    </xf>
    <xf numFmtId="41" fontId="10" fillId="0" borderId="1" xfId="0" applyNumberFormat="1" applyFont="1" applyFill="1" applyBorder="1" applyAlignment="1">
      <alignment horizontal="center" vertical="center" wrapText="1"/>
    </xf>
    <xf numFmtId="0" fontId="9" fillId="0" borderId="17" xfId="0" applyFont="1" applyBorder="1" applyAlignment="1">
      <alignment horizontal="center" vertical="center" wrapText="1"/>
    </xf>
    <xf numFmtId="0" fontId="9" fillId="0" borderId="17" xfId="0" applyFont="1" applyBorder="1" applyAlignment="1">
      <alignment horizontal="left" vertical="center" wrapText="1"/>
    </xf>
    <xf numFmtId="167" fontId="9" fillId="0" borderId="17" xfId="0" applyNumberFormat="1" applyFont="1" applyBorder="1" applyAlignment="1">
      <alignment horizontal="left" vertical="top" wrapText="1"/>
    </xf>
    <xf numFmtId="9" fontId="10" fillId="0" borderId="12" xfId="2" applyFont="1" applyBorder="1" applyAlignment="1">
      <alignment horizontal="center" vertical="center" wrapText="1"/>
    </xf>
    <xf numFmtId="0" fontId="9" fillId="12" borderId="1" xfId="0" applyFont="1" applyFill="1" applyBorder="1" applyAlignment="1">
      <alignment horizontal="left" vertical="center" wrapText="1"/>
    </xf>
    <xf numFmtId="0" fontId="15" fillId="0" borderId="1" xfId="14" applyFont="1" applyBorder="1" applyAlignment="1">
      <alignment vertical="center" wrapText="1"/>
    </xf>
    <xf numFmtId="9" fontId="9" fillId="0" borderId="1" xfId="0" applyNumberFormat="1" applyFont="1" applyFill="1" applyBorder="1" applyAlignment="1">
      <alignment horizontal="center" vertical="center"/>
    </xf>
    <xf numFmtId="0" fontId="15" fillId="0" borderId="23" xfId="14" applyFont="1" applyBorder="1" applyAlignment="1">
      <alignment vertical="center" wrapText="1"/>
    </xf>
    <xf numFmtId="0" fontId="9" fillId="0" borderId="1" xfId="0" applyFont="1" applyBorder="1" applyAlignment="1">
      <alignment horizontal="left" vertical="top" wrapText="1"/>
    </xf>
    <xf numFmtId="9" fontId="9" fillId="12" borderId="1" xfId="0" applyNumberFormat="1" applyFont="1" applyFill="1" applyBorder="1" applyAlignment="1">
      <alignment horizontal="center" vertical="center"/>
    </xf>
    <xf numFmtId="9" fontId="9" fillId="12" borderId="1" xfId="0" applyNumberFormat="1" applyFont="1" applyFill="1" applyBorder="1" applyAlignment="1">
      <alignment horizontal="left" vertical="center" wrapText="1"/>
    </xf>
    <xf numFmtId="0" fontId="9" fillId="12" borderId="1" xfId="0" applyFont="1" applyFill="1" applyBorder="1" applyAlignment="1">
      <alignment horizontal="center" vertical="center"/>
    </xf>
    <xf numFmtId="9" fontId="9" fillId="12" borderId="1" xfId="0" applyNumberFormat="1" applyFont="1" applyFill="1" applyBorder="1" applyAlignment="1">
      <alignment horizontal="left" vertical="top" wrapText="1"/>
    </xf>
    <xf numFmtId="41" fontId="10" fillId="0" borderId="23" xfId="10" applyNumberFormat="1" applyFont="1" applyFill="1" applyBorder="1" applyAlignment="1">
      <alignment horizontal="center" vertical="center" wrapText="1"/>
    </xf>
    <xf numFmtId="180" fontId="16" fillId="0" borderId="1" xfId="0" applyNumberFormat="1" applyFont="1" applyBorder="1" applyAlignment="1">
      <alignment horizontal="center" vertical="center" wrapText="1"/>
    </xf>
    <xf numFmtId="0" fontId="9" fillId="5" borderId="1" xfId="0" applyFont="1" applyFill="1" applyBorder="1" applyAlignment="1">
      <alignment horizontal="center" vertical="center"/>
    </xf>
    <xf numFmtId="171" fontId="10" fillId="0" borderId="23" xfId="3" applyNumberFormat="1" applyFont="1" applyFill="1" applyBorder="1" applyAlignment="1">
      <alignment horizontal="center" vertical="center" wrapText="1"/>
    </xf>
    <xf numFmtId="9" fontId="10" fillId="0" borderId="23" xfId="2" applyFont="1" applyFill="1" applyBorder="1" applyAlignment="1" applyProtection="1">
      <alignment horizontal="justify" vertical="center" wrapText="1"/>
    </xf>
    <xf numFmtId="0" fontId="15" fillId="0" borderId="24" xfId="14" applyFont="1" applyBorder="1" applyAlignment="1">
      <alignment vertical="center" wrapText="1"/>
    </xf>
    <xf numFmtId="0" fontId="10" fillId="0" borderId="56" xfId="0" applyFont="1" applyFill="1" applyBorder="1" applyAlignment="1" applyProtection="1">
      <alignment horizontal="center" vertical="center" wrapText="1"/>
    </xf>
    <xf numFmtId="0" fontId="10" fillId="0" borderId="56" xfId="0" applyFont="1" applyFill="1" applyBorder="1" applyAlignment="1" applyProtection="1">
      <alignment vertical="center" wrapText="1"/>
    </xf>
    <xf numFmtId="166" fontId="10" fillId="0" borderId="31" xfId="0" applyNumberFormat="1" applyFont="1" applyBorder="1" applyAlignment="1">
      <alignment horizontal="justify" vertical="center" wrapText="1"/>
    </xf>
    <xf numFmtId="166" fontId="10" fillId="0" borderId="22" xfId="0" applyNumberFormat="1" applyFont="1" applyBorder="1" applyAlignment="1">
      <alignment horizontal="justify" vertical="center" wrapText="1"/>
    </xf>
    <xf numFmtId="0" fontId="10" fillId="0" borderId="56" xfId="0" applyFont="1" applyBorder="1" applyAlignment="1">
      <alignment horizontal="justify" vertical="center" wrapText="1"/>
    </xf>
    <xf numFmtId="166" fontId="10" fillId="0" borderId="22" xfId="0" applyNumberFormat="1" applyFont="1" applyFill="1" applyBorder="1" applyAlignment="1" applyProtection="1">
      <alignment horizontal="justify" vertical="center" wrapText="1"/>
    </xf>
    <xf numFmtId="167" fontId="9" fillId="0" borderId="57" xfId="3" applyFont="1" applyFill="1" applyBorder="1" applyAlignment="1">
      <alignment horizontal="justify" vertical="center" wrapText="1"/>
    </xf>
    <xf numFmtId="0" fontId="9" fillId="0" borderId="23" xfId="0" applyFont="1" applyFill="1" applyBorder="1" applyAlignment="1">
      <alignment horizontal="center" vertical="center" wrapText="1"/>
    </xf>
    <xf numFmtId="0" fontId="10" fillId="0" borderId="52" xfId="0" applyFont="1" applyFill="1" applyBorder="1" applyAlignment="1" applyProtection="1">
      <alignment horizontal="center" vertical="center" wrapText="1"/>
    </xf>
    <xf numFmtId="167" fontId="9" fillId="0" borderId="57" xfId="0" applyNumberFormat="1" applyFont="1" applyBorder="1" applyAlignment="1">
      <alignment horizontal="left" vertical="top" wrapText="1"/>
    </xf>
    <xf numFmtId="174" fontId="10" fillId="0" borderId="23" xfId="2" applyNumberFormat="1" applyFont="1" applyFill="1" applyBorder="1" applyAlignment="1">
      <alignment horizontal="left" vertical="top" wrapText="1"/>
    </xf>
    <xf numFmtId="0" fontId="10" fillId="0" borderId="51" xfId="0" applyFont="1" applyBorder="1" applyAlignment="1">
      <alignment horizontal="center" vertical="center" wrapText="1"/>
    </xf>
    <xf numFmtId="167" fontId="9" fillId="0" borderId="58" xfId="3" applyFont="1" applyFill="1" applyBorder="1" applyAlignment="1">
      <alignment horizontal="center" vertical="center" wrapText="1"/>
    </xf>
    <xf numFmtId="167" fontId="9" fillId="0" borderId="57" xfId="3" applyFont="1" applyFill="1" applyBorder="1" applyAlignment="1">
      <alignment horizontal="center" vertical="center" wrapText="1"/>
    </xf>
    <xf numFmtId="9" fontId="10" fillId="0" borderId="22" xfId="2" applyFont="1" applyFill="1" applyBorder="1" applyAlignment="1" applyProtection="1">
      <alignment vertical="center" wrapText="1"/>
    </xf>
    <xf numFmtId="166" fontId="10" fillId="0" borderId="22" xfId="0" applyNumberFormat="1" applyFont="1" applyBorder="1" applyAlignment="1">
      <alignment vertical="center" wrapText="1"/>
    </xf>
    <xf numFmtId="166" fontId="10" fillId="0" borderId="31" xfId="0" applyNumberFormat="1" applyFont="1" applyFill="1" applyBorder="1" applyAlignment="1" applyProtection="1">
      <alignment vertical="center" wrapText="1"/>
    </xf>
    <xf numFmtId="168" fontId="10" fillId="0" borderId="23" xfId="3" applyNumberFormat="1" applyFont="1" applyFill="1" applyBorder="1" applyAlignment="1">
      <alignment horizontal="center" vertical="center"/>
    </xf>
    <xf numFmtId="0" fontId="9" fillId="0" borderId="23" xfId="0" applyFont="1" applyFill="1" applyBorder="1" applyAlignment="1">
      <alignment horizontal="justify" vertical="center" wrapText="1"/>
    </xf>
    <xf numFmtId="9" fontId="10" fillId="0" borderId="23" xfId="2" applyFont="1" applyFill="1" applyBorder="1" applyAlignment="1">
      <alignment horizontal="center" vertical="center" wrapText="1"/>
    </xf>
    <xf numFmtId="9" fontId="10" fillId="0" borderId="23" xfId="2" applyFont="1" applyFill="1" applyBorder="1" applyAlignment="1">
      <alignment horizontal="left" vertical="top" wrapText="1"/>
    </xf>
    <xf numFmtId="9" fontId="9" fillId="0" borderId="23" xfId="0" applyNumberFormat="1" applyFont="1" applyBorder="1" applyAlignment="1">
      <alignment horizontal="center" vertical="center" wrapText="1"/>
    </xf>
    <xf numFmtId="9" fontId="9" fillId="0" borderId="23" xfId="2" applyFont="1" applyFill="1" applyBorder="1" applyAlignment="1">
      <alignment horizontal="center" vertical="center" wrapText="1"/>
    </xf>
    <xf numFmtId="9" fontId="10" fillId="0" borderId="23" xfId="0" applyNumberFormat="1" applyFont="1" applyFill="1" applyBorder="1" applyAlignment="1">
      <alignment horizontal="center" vertical="center" wrapText="1"/>
    </xf>
    <xf numFmtId="9" fontId="10" fillId="0" borderId="23" xfId="2" applyFont="1" applyFill="1" applyBorder="1" applyAlignment="1">
      <alignment horizontal="center" vertical="center"/>
    </xf>
    <xf numFmtId="3" fontId="7" fillId="3" borderId="21" xfId="0" applyNumberFormat="1" applyFont="1" applyFill="1" applyBorder="1" applyAlignment="1">
      <alignment horizontal="justify" vertical="center" wrapText="1"/>
    </xf>
    <xf numFmtId="3" fontId="7" fillId="3" borderId="22" xfId="0" applyNumberFormat="1" applyFont="1" applyFill="1" applyBorder="1" applyAlignment="1">
      <alignment horizontal="justify" vertical="center" wrapText="1"/>
    </xf>
    <xf numFmtId="3" fontId="7" fillId="11" borderId="20" xfId="0" applyNumberFormat="1" applyFont="1" applyFill="1" applyBorder="1" applyAlignment="1">
      <alignment horizontal="center" vertical="center" wrapText="1"/>
    </xf>
    <xf numFmtId="3" fontId="7" fillId="2" borderId="20" xfId="0"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3" fontId="7" fillId="11" borderId="1" xfId="0" applyNumberFormat="1" applyFont="1" applyFill="1" applyBorder="1" applyAlignment="1">
      <alignment horizontal="center" vertical="center" wrapText="1"/>
    </xf>
    <xf numFmtId="0" fontId="2" fillId="0" borderId="37" xfId="0" applyFont="1" applyBorder="1" applyAlignment="1">
      <alignment horizontal="center" vertical="center" wrapText="1"/>
    </xf>
    <xf numFmtId="0" fontId="2" fillId="0" borderId="40" xfId="0" applyFont="1" applyBorder="1" applyAlignment="1">
      <alignment horizontal="center" vertical="center" wrapText="1"/>
    </xf>
    <xf numFmtId="0" fontId="7" fillId="0" borderId="31"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21" fillId="0" borderId="34"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36"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10" fillId="0" borderId="40" xfId="0" applyFont="1" applyFill="1" applyBorder="1" applyAlignment="1" applyProtection="1">
      <alignment horizontal="center" vertical="center"/>
    </xf>
    <xf numFmtId="0" fontId="10" fillId="0" borderId="41"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10" fillId="0" borderId="23" xfId="0" applyFont="1" applyFill="1" applyBorder="1" applyAlignment="1" applyProtection="1">
      <alignment horizontal="center" vertical="center"/>
    </xf>
    <xf numFmtId="0" fontId="10" fillId="0" borderId="40" xfId="0" applyFont="1" applyFill="1" applyBorder="1" applyAlignment="1" applyProtection="1">
      <alignment horizontal="center" vertical="center" wrapText="1"/>
    </xf>
    <xf numFmtId="0" fontId="10" fillId="0" borderId="40" xfId="0" applyFont="1" applyFill="1" applyBorder="1" applyAlignment="1" applyProtection="1">
      <alignment horizontal="justify" vertical="center" wrapText="1"/>
    </xf>
    <xf numFmtId="3" fontId="7" fillId="2" borderId="37" xfId="0" applyNumberFormat="1" applyFont="1" applyFill="1" applyBorder="1" applyAlignment="1">
      <alignment horizontal="center" vertical="center" wrapText="1"/>
    </xf>
    <xf numFmtId="3" fontId="7" fillId="2" borderId="40" xfId="0" applyNumberFormat="1" applyFont="1" applyFill="1" applyBorder="1" applyAlignment="1">
      <alignment horizontal="center" vertical="center" wrapText="1"/>
    </xf>
    <xf numFmtId="0" fontId="2" fillId="0" borderId="26"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3" xfId="0" applyFont="1" applyBorder="1" applyAlignment="1">
      <alignment horizontal="center" vertical="center" wrapText="1"/>
    </xf>
    <xf numFmtId="0" fontId="10" fillId="0" borderId="1" xfId="0" applyFont="1" applyFill="1" applyBorder="1" applyAlignment="1" applyProtection="1">
      <alignment horizontal="center" vertical="center" wrapText="1"/>
    </xf>
    <xf numFmtId="3" fontId="7" fillId="2" borderId="37" xfId="0" applyNumberFormat="1" applyFont="1" applyFill="1" applyBorder="1" applyAlignment="1">
      <alignment horizontal="center" vertical="center"/>
    </xf>
    <xf numFmtId="3" fontId="7" fillId="2" borderId="40" xfId="0" applyNumberFormat="1" applyFont="1" applyFill="1" applyBorder="1" applyAlignment="1">
      <alignment horizontal="center" vertical="center"/>
    </xf>
    <xf numFmtId="3" fontId="7" fillId="2" borderId="20" xfId="0" applyNumberFormat="1" applyFont="1" applyFill="1" applyBorder="1" applyAlignment="1">
      <alignment horizontal="center" vertical="center"/>
    </xf>
    <xf numFmtId="3" fontId="7" fillId="2" borderId="1" xfId="0" applyNumberFormat="1"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3" fontId="7" fillId="3" borderId="21" xfId="0" applyNumberFormat="1" applyFont="1" applyFill="1" applyBorder="1" applyAlignment="1">
      <alignment horizontal="center" vertical="center"/>
    </xf>
    <xf numFmtId="3" fontId="7" fillId="3" borderId="22" xfId="0" applyNumberFormat="1" applyFont="1" applyFill="1" applyBorder="1" applyAlignment="1">
      <alignment horizontal="center" vertical="center"/>
    </xf>
    <xf numFmtId="0" fontId="10" fillId="0" borderId="41" xfId="0" applyFont="1" applyFill="1" applyBorder="1" applyAlignment="1" applyProtection="1">
      <alignment horizontal="center" vertical="center" wrapText="1"/>
    </xf>
    <xf numFmtId="0" fontId="10" fillId="0" borderId="23" xfId="0" applyFont="1" applyFill="1" applyBorder="1" applyAlignment="1" applyProtection="1">
      <alignment horizontal="center" vertical="center" wrapText="1"/>
    </xf>
    <xf numFmtId="3" fontId="7" fillId="0" borderId="15" xfId="0" applyNumberFormat="1"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1" fillId="0" borderId="45"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47" xfId="0" applyFont="1" applyBorder="1" applyAlignment="1">
      <alignment horizontal="center" vertical="center" wrapText="1"/>
    </xf>
    <xf numFmtId="0" fontId="10" fillId="0" borderId="41" xfId="0" applyFont="1" applyFill="1" applyBorder="1" applyAlignment="1" applyProtection="1">
      <alignment horizontal="justify" vertical="center" wrapText="1"/>
    </xf>
    <xf numFmtId="0" fontId="10" fillId="0" borderId="1" xfId="0" applyFont="1" applyFill="1" applyBorder="1" applyAlignment="1" applyProtection="1">
      <alignment horizontal="justify" vertical="center" wrapText="1"/>
    </xf>
    <xf numFmtId="0" fontId="10" fillId="0" borderId="23" xfId="0" applyFont="1" applyFill="1" applyBorder="1" applyAlignment="1" applyProtection="1">
      <alignment horizontal="justify" vertical="center" wrapText="1"/>
    </xf>
    <xf numFmtId="3" fontId="7" fillId="2" borderId="38" xfId="0" applyNumberFormat="1" applyFont="1" applyFill="1" applyBorder="1" applyAlignment="1">
      <alignment horizontal="center" vertical="center" wrapText="1"/>
    </xf>
    <xf numFmtId="3" fontId="7" fillId="2" borderId="11" xfId="0" applyNumberFormat="1" applyFont="1" applyFill="1" applyBorder="1" applyAlignment="1">
      <alignment horizontal="center" vertical="center" wrapText="1"/>
    </xf>
    <xf numFmtId="3" fontId="7" fillId="3" borderId="39" xfId="0" applyNumberFormat="1" applyFont="1" applyFill="1" applyBorder="1" applyAlignment="1">
      <alignment horizontal="center" vertical="center"/>
    </xf>
    <xf numFmtId="3" fontId="7" fillId="3" borderId="32" xfId="0" applyNumberFormat="1" applyFont="1" applyFill="1" applyBorder="1" applyAlignment="1">
      <alignment horizontal="center" vertical="center"/>
    </xf>
    <xf numFmtId="3" fontId="7" fillId="2" borderId="38" xfId="0" applyNumberFormat="1" applyFont="1" applyFill="1" applyBorder="1" applyAlignment="1">
      <alignment horizontal="center" vertical="center"/>
    </xf>
    <xf numFmtId="3" fontId="7" fillId="2" borderId="11" xfId="0" applyNumberFormat="1" applyFont="1" applyFill="1" applyBorder="1" applyAlignment="1">
      <alignment horizontal="center" vertical="center"/>
    </xf>
    <xf numFmtId="3" fontId="7" fillId="0" borderId="3" xfId="0" applyNumberFormat="1" applyFont="1" applyFill="1" applyBorder="1" applyAlignment="1">
      <alignment horizontal="center" vertical="center" wrapText="1"/>
    </xf>
    <xf numFmtId="3" fontId="7" fillId="0" borderId="4" xfId="0" applyNumberFormat="1"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1" fillId="0" borderId="13" xfId="0" applyFont="1" applyBorder="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10" fillId="0" borderId="48" xfId="0" applyFont="1" applyFill="1" applyBorder="1" applyAlignment="1" applyProtection="1">
      <alignment horizontal="left" vertical="center" wrapText="1"/>
    </xf>
    <xf numFmtId="0" fontId="10" fillId="0" borderId="49" xfId="0" applyFont="1" applyFill="1" applyBorder="1" applyAlignment="1" applyProtection="1">
      <alignment horizontal="left" vertical="center" wrapText="1"/>
    </xf>
    <xf numFmtId="0" fontId="10" fillId="0" borderId="7" xfId="0" applyFont="1" applyFill="1" applyBorder="1" applyAlignment="1" applyProtection="1">
      <alignment horizontal="center" vertical="center" wrapText="1"/>
    </xf>
    <xf numFmtId="0" fontId="10" fillId="0" borderId="50" xfId="0" applyFont="1" applyFill="1" applyBorder="1" applyAlignment="1" applyProtection="1">
      <alignment horizontal="center" vertical="center" wrapText="1"/>
    </xf>
    <xf numFmtId="3" fontId="7" fillId="2" borderId="43" xfId="0" applyNumberFormat="1" applyFont="1" applyFill="1" applyBorder="1" applyAlignment="1">
      <alignment horizontal="center" vertical="center" wrapText="1"/>
    </xf>
    <xf numFmtId="3" fontId="7" fillId="2" borderId="44" xfId="0" applyNumberFormat="1" applyFont="1" applyFill="1" applyBorder="1" applyAlignment="1">
      <alignment horizontal="center" vertical="center" wrapText="1"/>
    </xf>
    <xf numFmtId="3" fontId="7" fillId="11" borderId="43" xfId="0" applyNumberFormat="1" applyFont="1" applyFill="1" applyBorder="1" applyAlignment="1">
      <alignment horizontal="center" vertical="center" wrapText="1"/>
    </xf>
    <xf numFmtId="3" fontId="7" fillId="11" borderId="44" xfId="0" applyNumberFormat="1" applyFont="1" applyFill="1" applyBorder="1" applyAlignment="1">
      <alignment horizontal="center" vertical="center" wrapText="1"/>
    </xf>
    <xf numFmtId="3" fontId="7" fillId="11" borderId="38" xfId="0" applyNumberFormat="1" applyFont="1" applyFill="1" applyBorder="1" applyAlignment="1">
      <alignment horizontal="center" vertical="center" wrapText="1"/>
    </xf>
    <xf numFmtId="3" fontId="7" fillId="11" borderId="11" xfId="0" applyNumberFormat="1" applyFont="1" applyFill="1" applyBorder="1" applyAlignment="1">
      <alignment horizontal="center" vertical="center" wrapText="1"/>
    </xf>
    <xf numFmtId="3" fontId="7" fillId="2" borderId="26" xfId="0" applyNumberFormat="1" applyFont="1" applyFill="1" applyBorder="1" applyAlignment="1">
      <alignment horizontal="center" vertical="center"/>
    </xf>
    <xf numFmtId="3" fontId="7" fillId="2" borderId="33"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21" fillId="0" borderId="12" xfId="0" applyFont="1" applyBorder="1" applyAlignment="1">
      <alignment horizontal="center" vertical="center" wrapText="1"/>
    </xf>
    <xf numFmtId="0" fontId="21" fillId="0" borderId="14" xfId="0" applyFont="1" applyBorder="1" applyAlignment="1">
      <alignment horizontal="center" vertical="center" wrapText="1"/>
    </xf>
    <xf numFmtId="0" fontId="10" fillId="0" borderId="11" xfId="0" applyFont="1" applyFill="1" applyBorder="1" applyAlignment="1" applyProtection="1">
      <alignment horizontal="center" vertical="center" wrapText="1"/>
    </xf>
    <xf numFmtId="0" fontId="10" fillId="0" borderId="40" xfId="0" applyFont="1" applyFill="1" applyBorder="1" applyAlignment="1" applyProtection="1">
      <alignment horizontal="left" vertical="center" wrapText="1"/>
    </xf>
    <xf numFmtId="0" fontId="10" fillId="0" borderId="48" xfId="0" applyFont="1" applyFill="1" applyBorder="1" applyAlignment="1" applyProtection="1">
      <alignment horizontal="justify" vertical="center" wrapText="1"/>
    </xf>
    <xf numFmtId="0" fontId="10" fillId="0" borderId="30" xfId="0" applyFont="1" applyFill="1" applyBorder="1" applyAlignment="1" applyProtection="1">
      <alignment horizontal="justify" vertical="center" wrapText="1"/>
    </xf>
    <xf numFmtId="0" fontId="10" fillId="0" borderId="33" xfId="0" applyFont="1" applyFill="1" applyBorder="1" applyAlignment="1" applyProtection="1">
      <alignment horizontal="justify" vertical="center" wrapText="1"/>
    </xf>
    <xf numFmtId="0" fontId="10" fillId="0" borderId="15" xfId="0" applyFont="1" applyFill="1" applyBorder="1" applyAlignment="1" applyProtection="1">
      <alignment horizontal="center" vertical="center" wrapText="1"/>
    </xf>
    <xf numFmtId="0" fontId="10" fillId="0" borderId="48" xfId="0" applyFont="1" applyFill="1" applyBorder="1" applyAlignment="1" applyProtection="1">
      <alignment horizontal="center" vertical="center" wrapText="1"/>
    </xf>
    <xf numFmtId="0" fontId="10" fillId="0" borderId="33" xfId="0" applyFont="1" applyFill="1" applyBorder="1" applyAlignment="1" applyProtection="1">
      <alignment horizontal="center" vertical="center" wrapText="1"/>
    </xf>
    <xf numFmtId="0" fontId="7" fillId="0" borderId="41"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167" fontId="10" fillId="0" borderId="7" xfId="3" applyFont="1" applyFill="1" applyBorder="1" applyAlignment="1">
      <alignment horizontal="center" vertical="center" wrapText="1"/>
    </xf>
    <xf numFmtId="167" fontId="10" fillId="0" borderId="15" xfId="3" applyFont="1" applyFill="1" applyBorder="1" applyAlignment="1">
      <alignment horizontal="center" vertical="center" wrapText="1"/>
    </xf>
    <xf numFmtId="0" fontId="10" fillId="0" borderId="30" xfId="0" applyFont="1" applyFill="1" applyBorder="1" applyAlignment="1" applyProtection="1">
      <alignment horizontal="center" vertical="center" wrapText="1"/>
    </xf>
    <xf numFmtId="0" fontId="10" fillId="0" borderId="23" xfId="0" applyFont="1" applyBorder="1" applyAlignment="1">
      <alignment horizontal="justify" vertical="center" wrapText="1"/>
    </xf>
    <xf numFmtId="9" fontId="10" fillId="0" borderId="1" xfId="2" applyFont="1" applyFill="1" applyBorder="1" applyAlignment="1" applyProtection="1">
      <alignment horizontal="justify" vertical="center" wrapText="1"/>
    </xf>
    <xf numFmtId="167" fontId="10" fillId="0" borderId="1" xfId="3" applyFont="1" applyFill="1" applyBorder="1" applyAlignment="1">
      <alignment horizontal="justify" vertical="center" wrapText="1"/>
    </xf>
    <xf numFmtId="174" fontId="10" fillId="0" borderId="1" xfId="10" applyNumberFormat="1" applyFont="1" applyFill="1" applyBorder="1" applyAlignment="1">
      <alignment horizontal="center" vertical="center" wrapText="1"/>
    </xf>
    <xf numFmtId="9" fontId="10" fillId="0" borderId="1" xfId="2" applyFont="1" applyFill="1" applyBorder="1" applyAlignment="1">
      <alignment horizontal="justify" vertical="top" wrapText="1"/>
    </xf>
    <xf numFmtId="0" fontId="9" fillId="0" borderId="1" xfId="0" applyFont="1" applyFill="1" applyBorder="1" applyAlignment="1">
      <alignment horizontal="justify" vertical="top" wrapText="1"/>
    </xf>
    <xf numFmtId="9" fontId="10" fillId="0" borderId="1" xfId="2" quotePrefix="1" applyFont="1" applyFill="1" applyBorder="1" applyAlignment="1">
      <alignment horizontal="justify" vertical="center" wrapText="1"/>
    </xf>
    <xf numFmtId="9" fontId="10" fillId="0" borderId="1" xfId="2" applyFont="1" applyFill="1" applyBorder="1" applyAlignment="1" applyProtection="1">
      <alignment horizontal="left" vertical="center" wrapText="1"/>
    </xf>
    <xf numFmtId="9" fontId="10" fillId="0" borderId="1" xfId="2" applyFont="1" applyFill="1" applyBorder="1" applyAlignment="1">
      <alignment horizontal="justify" vertical="center" wrapText="1"/>
    </xf>
    <xf numFmtId="0" fontId="9" fillId="0" borderId="1" xfId="0" applyFont="1" applyFill="1" applyBorder="1" applyAlignment="1">
      <alignment horizontal="center" vertical="center" wrapText="1"/>
    </xf>
    <xf numFmtId="167" fontId="10" fillId="0" borderId="1" xfId="3" applyFont="1" applyFill="1" applyBorder="1" applyAlignment="1">
      <alignment horizontal="justify" vertical="top" wrapText="1"/>
    </xf>
    <xf numFmtId="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9" fontId="10" fillId="0" borderId="1" xfId="2" applyFont="1" applyFill="1" applyBorder="1" applyAlignment="1" applyProtection="1">
      <alignment horizontal="justify" vertical="center" wrapText="1"/>
    </xf>
    <xf numFmtId="0" fontId="10" fillId="0" borderId="1" xfId="0" applyFont="1" applyFill="1" applyBorder="1" applyAlignment="1">
      <alignment horizontal="justify" vertical="top" wrapText="1"/>
    </xf>
    <xf numFmtId="0" fontId="10" fillId="0" borderId="1" xfId="2" applyNumberFormat="1" applyFont="1" applyFill="1" applyBorder="1" applyAlignment="1" applyProtection="1">
      <alignment horizontal="center" vertical="center" wrapText="1"/>
    </xf>
    <xf numFmtId="167" fontId="9" fillId="0" borderId="1" xfId="3" applyFont="1" applyFill="1" applyBorder="1" applyAlignment="1">
      <alignment horizontal="center" vertical="center" wrapText="1"/>
    </xf>
    <xf numFmtId="9" fontId="10" fillId="0" borderId="23" xfId="2" applyFont="1" applyFill="1" applyBorder="1" applyAlignment="1" applyProtection="1">
      <alignment horizontal="center" vertical="center" wrapText="1"/>
    </xf>
    <xf numFmtId="167" fontId="10" fillId="0" borderId="1" xfId="3" applyFont="1" applyFill="1" applyBorder="1" applyAlignment="1">
      <alignment vertical="center" wrapText="1"/>
    </xf>
    <xf numFmtId="171" fontId="10" fillId="0" borderId="1" xfId="3" applyNumberFormat="1" applyFont="1" applyFill="1" applyBorder="1" applyAlignment="1">
      <alignment horizontal="center" vertical="center" wrapText="1"/>
    </xf>
    <xf numFmtId="167" fontId="10" fillId="0" borderId="1" xfId="3" applyFont="1" applyFill="1" applyBorder="1" applyAlignment="1">
      <alignment horizontal="center" vertical="center"/>
    </xf>
    <xf numFmtId="167" fontId="10" fillId="0" borderId="23" xfId="3" applyFont="1" applyFill="1" applyBorder="1" applyAlignment="1">
      <alignment horizontal="center" vertical="center"/>
    </xf>
    <xf numFmtId="166" fontId="10" fillId="0" borderId="22" xfId="0" applyNumberFormat="1" applyFont="1" applyFill="1" applyBorder="1" applyAlignment="1" applyProtection="1">
      <alignment vertical="center" wrapText="1"/>
    </xf>
    <xf numFmtId="171" fontId="10" fillId="0" borderId="1" xfId="3" applyNumberFormat="1" applyFont="1" applyFill="1" applyBorder="1" applyAlignment="1">
      <alignment horizontal="center" vertical="center"/>
    </xf>
    <xf numFmtId="167" fontId="10" fillId="0" borderId="23" xfId="3" applyFont="1" applyFill="1" applyBorder="1" applyAlignment="1">
      <alignment vertical="center" wrapText="1"/>
    </xf>
    <xf numFmtId="171" fontId="10" fillId="0" borderId="23" xfId="3" applyNumberFormat="1" applyFont="1" applyFill="1" applyBorder="1" applyAlignment="1">
      <alignment horizontal="center" vertical="center"/>
    </xf>
    <xf numFmtId="167" fontId="10" fillId="0" borderId="1" xfId="3" applyFont="1" applyFill="1" applyBorder="1" applyAlignment="1">
      <alignment horizontal="center" vertical="center" wrapText="1"/>
    </xf>
    <xf numFmtId="0" fontId="10" fillId="0" borderId="22" xfId="0" applyFont="1" applyFill="1" applyBorder="1" applyAlignment="1" applyProtection="1">
      <alignment horizontal="left" vertical="center" wrapText="1"/>
    </xf>
    <xf numFmtId="0" fontId="9" fillId="0" borderId="40" xfId="0" applyFont="1" applyFill="1" applyBorder="1" applyAlignment="1">
      <alignment horizontal="justify" vertical="center" wrapText="1"/>
    </xf>
    <xf numFmtId="0" fontId="10" fillId="0" borderId="22" xfId="0" applyNumberFormat="1" applyFont="1" applyFill="1" applyBorder="1" applyAlignment="1" applyProtection="1">
      <alignment vertical="center" wrapText="1"/>
    </xf>
    <xf numFmtId="167" fontId="10" fillId="0" borderId="23" xfId="3" applyFont="1" applyFill="1" applyBorder="1" applyAlignment="1">
      <alignment horizontal="center" vertical="center" wrapText="1"/>
    </xf>
    <xf numFmtId="167" fontId="9" fillId="0" borderId="23" xfId="3" applyFont="1" applyFill="1" applyBorder="1" applyAlignment="1">
      <alignment horizontal="center" vertical="center" wrapText="1"/>
    </xf>
    <xf numFmtId="166" fontId="10" fillId="0" borderId="24" xfId="0" applyNumberFormat="1" applyFont="1" applyFill="1" applyBorder="1" applyAlignment="1" applyProtection="1">
      <alignment vertical="center" wrapText="1"/>
    </xf>
    <xf numFmtId="168" fontId="10" fillId="0" borderId="1" xfId="4" applyFont="1" applyBorder="1" applyAlignment="1">
      <alignment horizontal="center" vertical="center"/>
    </xf>
    <xf numFmtId="0" fontId="10" fillId="0" borderId="22" xfId="0" applyFont="1" applyBorder="1" applyAlignment="1">
      <alignment horizontal="justify" vertical="center" wrapText="1"/>
    </xf>
    <xf numFmtId="0" fontId="10" fillId="0" borderId="1" xfId="0" applyFont="1" applyBorder="1" applyAlignment="1">
      <alignment horizontal="justify" vertical="center" wrapText="1"/>
    </xf>
    <xf numFmtId="0" fontId="10" fillId="0" borderId="1" xfId="0" applyFont="1" applyBorder="1" applyAlignment="1">
      <alignment horizontal="left" vertical="center" wrapText="1"/>
    </xf>
    <xf numFmtId="9" fontId="10" fillId="0" borderId="1" xfId="2" applyFont="1" applyFill="1" applyBorder="1" applyAlignment="1" applyProtection="1">
      <alignment horizontal="center" vertical="center" wrapText="1"/>
    </xf>
    <xf numFmtId="167" fontId="9" fillId="0" borderId="1" xfId="3" applyFont="1" applyFill="1" applyBorder="1" applyAlignment="1">
      <alignment horizontal="justify" vertical="center" wrapText="1"/>
    </xf>
    <xf numFmtId="9" fontId="9" fillId="0" borderId="17" xfId="0" applyNumberFormat="1" applyFont="1" applyBorder="1" applyAlignment="1">
      <alignment horizontal="center" vertical="center" wrapText="1"/>
    </xf>
    <xf numFmtId="0" fontId="9" fillId="0" borderId="17" xfId="0" applyFont="1" applyBorder="1" applyAlignment="1">
      <alignment horizontal="center" vertical="center"/>
    </xf>
    <xf numFmtId="0" fontId="9" fillId="0" borderId="17" xfId="0" applyFont="1" applyBorder="1" applyAlignment="1">
      <alignment horizontal="left" vertical="top" wrapText="1"/>
    </xf>
    <xf numFmtId="9" fontId="10" fillId="0" borderId="1" xfId="2" applyFont="1" applyFill="1" applyBorder="1" applyAlignment="1">
      <alignment horizontal="center" vertical="center" wrapText="1"/>
    </xf>
    <xf numFmtId="9" fontId="10" fillId="0" borderId="1" xfId="2" applyFont="1" applyFill="1" applyBorder="1" applyAlignment="1">
      <alignment horizontal="justify" vertical="center" wrapText="1"/>
    </xf>
    <xf numFmtId="0" fontId="10" fillId="0" borderId="1" xfId="0" applyFont="1" applyBorder="1" applyAlignment="1">
      <alignment horizontal="center" vertical="center" wrapText="1"/>
    </xf>
    <xf numFmtId="0" fontId="10" fillId="0" borderId="1" xfId="0" applyFont="1" applyBorder="1" applyAlignment="1">
      <alignment horizontal="justify" vertical="top" wrapText="1"/>
    </xf>
    <xf numFmtId="9" fontId="10" fillId="0" borderId="1" xfId="0" applyNumberFormat="1" applyFont="1" applyBorder="1" applyAlignment="1">
      <alignment horizontal="center" vertical="center" wrapText="1"/>
    </xf>
    <xf numFmtId="9" fontId="9" fillId="0" borderId="17" xfId="0" applyNumberFormat="1" applyFont="1" applyBorder="1" applyAlignment="1">
      <alignment horizontal="left" vertical="center" wrapText="1"/>
    </xf>
    <xf numFmtId="0" fontId="10" fillId="0" borderId="20" xfId="3" applyNumberFormat="1" applyFont="1" applyBorder="1" applyAlignment="1">
      <alignment vertical="center" wrapText="1"/>
    </xf>
    <xf numFmtId="0" fontId="10" fillId="0" borderId="1" xfId="3" applyNumberFormat="1" applyFont="1" applyBorder="1" applyAlignment="1">
      <alignment vertical="center" wrapText="1"/>
    </xf>
    <xf numFmtId="0" fontId="10" fillId="0" borderId="23" xfId="3" applyNumberFormat="1" applyFont="1" applyBorder="1" applyAlignment="1">
      <alignment vertical="center" wrapText="1"/>
    </xf>
    <xf numFmtId="0" fontId="9" fillId="0" borderId="1" xfId="0" applyFont="1" applyFill="1" applyBorder="1" applyAlignment="1">
      <alignment horizontal="left" vertical="center" wrapText="1"/>
    </xf>
    <xf numFmtId="3" fontId="7" fillId="2" borderId="1" xfId="0" applyNumberFormat="1" applyFont="1" applyFill="1" applyBorder="1" applyAlignment="1">
      <alignment horizontal="center" vertical="center" wrapText="1"/>
    </xf>
    <xf numFmtId="0" fontId="10" fillId="0" borderId="40" xfId="0" applyFont="1" applyFill="1" applyBorder="1" applyAlignment="1" applyProtection="1">
      <alignment horizontal="center" vertical="center" wrapText="1"/>
    </xf>
    <xf numFmtId="0" fontId="10" fillId="0" borderId="40" xfId="0" applyFont="1" applyFill="1" applyBorder="1" applyAlignment="1" applyProtection="1">
      <alignment horizontal="justify" vertical="center" wrapText="1"/>
    </xf>
    <xf numFmtId="0" fontId="10" fillId="0" borderId="1" xfId="0" applyFont="1" applyFill="1" applyBorder="1" applyAlignment="1" applyProtection="1">
      <alignment horizontal="center" vertical="center" wrapText="1"/>
    </xf>
    <xf numFmtId="3" fontId="7" fillId="11" borderId="1" xfId="0" applyNumberFormat="1" applyFont="1" applyFill="1" applyBorder="1" applyAlignment="1">
      <alignment horizontal="center" vertical="center" wrapText="1"/>
    </xf>
    <xf numFmtId="0" fontId="10" fillId="0" borderId="23" xfId="0" applyFont="1" applyFill="1" applyBorder="1" applyAlignment="1" applyProtection="1">
      <alignment horizontal="center" vertical="center" wrapText="1"/>
    </xf>
    <xf numFmtId="0" fontId="10" fillId="0" borderId="23" xfId="0" applyFont="1" applyFill="1" applyBorder="1" applyAlignment="1" applyProtection="1">
      <alignment horizontal="justify" vertical="center" wrapText="1"/>
    </xf>
    <xf numFmtId="10" fontId="10" fillId="0" borderId="1" xfId="0" applyNumberFormat="1" applyFont="1" applyBorder="1" applyAlignment="1">
      <alignment horizontal="center" vertical="center" wrapText="1"/>
    </xf>
  </cellXfs>
  <cellStyles count="189">
    <cellStyle name="Excel Built-in Comma" xfId="5" xr:uid="{00000000-0005-0000-0000-000000000000}"/>
    <cellStyle name="Excel Built-in Normal" xfId="3" xr:uid="{00000000-0005-0000-0000-000001000000}"/>
    <cellStyle name="Excel Built-in Percent" xfId="4" xr:uid="{00000000-0005-0000-0000-000002000000}"/>
    <cellStyle name="Millares" xfId="1" builtinId="3"/>
    <cellStyle name="Millares [0]" xfId="10" builtinId="6"/>
    <cellStyle name="Millares [0] 2" xfId="18" xr:uid="{00000000-0005-0000-0000-000005000000}"/>
    <cellStyle name="Millares [0] 2 2" xfId="28" xr:uid="{00000000-0005-0000-0000-000006000000}"/>
    <cellStyle name="Millares [0] 2 2 2" xfId="50" xr:uid="{00000000-0005-0000-0000-000007000000}"/>
    <cellStyle name="Millares [0] 2 2 2 2" xfId="94" xr:uid="{2CE6BF76-4E28-4819-83DC-D7919A82DB7C}"/>
    <cellStyle name="Millares [0] 2 2 2 2 2" xfId="182" xr:uid="{BA8BD39D-8D84-421F-BFC8-5510A995E6EC}"/>
    <cellStyle name="Millares [0] 2 2 2 3" xfId="138" xr:uid="{524E94DA-649F-4B13-9765-80ADB0AFDD75}"/>
    <cellStyle name="Millares [0] 2 2 3" xfId="72" xr:uid="{762CE36F-28FA-486C-B6E9-70F9BCE6B99E}"/>
    <cellStyle name="Millares [0] 2 2 3 2" xfId="160" xr:uid="{38723C92-8AC1-4B6D-97BB-E6DA20226037}"/>
    <cellStyle name="Millares [0] 2 2 4" xfId="116" xr:uid="{76C6610F-C5CB-41A2-8127-35AB75F91CA5}"/>
    <cellStyle name="Millares [0] 2 3" xfId="39" xr:uid="{00000000-0005-0000-0000-000008000000}"/>
    <cellStyle name="Millares [0] 2 3 2" xfId="83" xr:uid="{76892840-3C14-48D4-9F55-1C8FD05CABAE}"/>
    <cellStyle name="Millares [0] 2 3 2 2" xfId="171" xr:uid="{86A31E3A-143B-4481-AE34-201312ABF91A}"/>
    <cellStyle name="Millares [0] 2 3 3" xfId="127" xr:uid="{37C0B858-BF08-499D-8A86-03F594DC97F3}"/>
    <cellStyle name="Millares [0] 2 4" xfId="61" xr:uid="{5DF651F3-D187-41C0-921C-10AEEB1EE6EF}"/>
    <cellStyle name="Millares [0] 2 4 2" xfId="149" xr:uid="{7CC45866-C22E-4DD7-93C4-E3CAA148EE22}"/>
    <cellStyle name="Millares [0] 2 5" xfId="106" xr:uid="{C21EFE45-8A10-4974-B927-9AED3F7D5087}"/>
    <cellStyle name="Millares [0] 3" xfId="25" xr:uid="{00000000-0005-0000-0000-000009000000}"/>
    <cellStyle name="Millares [0] 3 2" xfId="47" xr:uid="{00000000-0005-0000-0000-00000A000000}"/>
    <cellStyle name="Millares [0] 3 2 2" xfId="91" xr:uid="{87DB12FD-5BF6-4C6D-9295-BBBD657DDAF0}"/>
    <cellStyle name="Millares [0] 3 2 2 2" xfId="179" xr:uid="{218E77C8-90D8-426F-B252-662BB4922223}"/>
    <cellStyle name="Millares [0] 3 2 3" xfId="135" xr:uid="{177BBDCF-A78A-40D5-A77A-F49748688F41}"/>
    <cellStyle name="Millares [0] 3 3" xfId="69" xr:uid="{F0180475-3A13-4109-818F-A1FE600268FA}"/>
    <cellStyle name="Millares [0] 3 3 2" xfId="157" xr:uid="{24623883-E64C-4DDD-856B-FD4866490B51}"/>
    <cellStyle name="Millares [0] 3 4" xfId="113" xr:uid="{B78A5D84-2EA0-4A60-B768-D16FE972328A}"/>
    <cellStyle name="Millares [0] 4" xfId="36" xr:uid="{00000000-0005-0000-0000-00000B000000}"/>
    <cellStyle name="Millares [0] 4 2" xfId="80" xr:uid="{C4510317-E310-4C7A-889E-8A0C538F3744}"/>
    <cellStyle name="Millares [0] 4 2 2" xfId="168" xr:uid="{3A1AB53C-DADA-433C-AEA5-5DE4ACAF3D27}"/>
    <cellStyle name="Millares [0] 4 3" xfId="124" xr:uid="{8EE99616-981E-4EC5-A328-6E30AA13B17A}"/>
    <cellStyle name="Millares [0] 5" xfId="58" xr:uid="{A8181E04-F4F8-419F-9CB5-92F92B1AB5C4}"/>
    <cellStyle name="Millares [0] 5 2" xfId="146" xr:uid="{0E4110B7-669C-4DE7-B1D8-0D7646D842D5}"/>
    <cellStyle name="Millares [0] 6" xfId="102" xr:uid="{A2AF3277-CFC9-466D-B985-636391E4DABC}"/>
    <cellStyle name="Millares 10" xfId="99" xr:uid="{74786FA5-A753-4288-BC1F-7296844B17ED}"/>
    <cellStyle name="Millares 11" xfId="103" xr:uid="{B9095164-62D0-47D8-AE36-CF86CA39DDBC}"/>
    <cellStyle name="Millares 12" xfId="187" xr:uid="{78CB932F-EF24-4127-B49E-672813CFF1C1}"/>
    <cellStyle name="Millares 13" xfId="188" xr:uid="{6EB423D8-86E4-483C-905C-4ED2E1E7FE59}"/>
    <cellStyle name="Millares 2" xfId="13" xr:uid="{00000000-0005-0000-0000-00000C000000}"/>
    <cellStyle name="Millares 3" xfId="6" xr:uid="{00000000-0005-0000-0000-00000D000000}"/>
    <cellStyle name="Millares 3 2" xfId="9" xr:uid="{00000000-0005-0000-0000-00000E000000}"/>
    <cellStyle name="Millares 3 2 2" xfId="17" xr:uid="{00000000-0005-0000-0000-00000F000000}"/>
    <cellStyle name="Millares 3 2 2 2" xfId="27" xr:uid="{00000000-0005-0000-0000-000010000000}"/>
    <cellStyle name="Millares 3 2 2 2 2" xfId="49" xr:uid="{00000000-0005-0000-0000-000011000000}"/>
    <cellStyle name="Millares 3 2 2 2 2 2" xfId="93" xr:uid="{8CA2D942-80E0-449C-B5E5-BC089D519BC6}"/>
    <cellStyle name="Millares 3 2 2 2 2 2 2" xfId="181" xr:uid="{BD6BB677-5382-4578-90B0-BD231129537F}"/>
    <cellStyle name="Millares 3 2 2 2 2 3" xfId="137" xr:uid="{3B909481-7ACA-4719-8DEA-597007B22735}"/>
    <cellStyle name="Millares 3 2 2 2 3" xfId="71" xr:uid="{3984E80B-7A94-4D21-899A-24CFF9589B84}"/>
    <cellStyle name="Millares 3 2 2 2 3 2" xfId="159" xr:uid="{ECF0883C-F790-4106-BA12-F92633851EA9}"/>
    <cellStyle name="Millares 3 2 2 2 4" xfId="115" xr:uid="{6298D0CC-785B-411E-B563-634D30AF3C52}"/>
    <cellStyle name="Millares 3 2 2 3" xfId="38" xr:uid="{00000000-0005-0000-0000-000012000000}"/>
    <cellStyle name="Millares 3 2 2 3 2" xfId="82" xr:uid="{1793E6D2-D545-45C4-8D75-41B81128FD92}"/>
    <cellStyle name="Millares 3 2 2 3 2 2" xfId="170" xr:uid="{A01ED958-C3D5-4F1A-BB5D-7B61E2592079}"/>
    <cellStyle name="Millares 3 2 2 3 3" xfId="126" xr:uid="{D46E48FF-749E-485C-B1D7-D13D2C3396C1}"/>
    <cellStyle name="Millares 3 2 2 4" xfId="60" xr:uid="{D1B159DC-2CED-470D-B42B-D4E531AB41F8}"/>
    <cellStyle name="Millares 3 2 2 4 2" xfId="148" xr:uid="{D2A129B5-9A1E-4F24-B614-02A94CDD8AC6}"/>
    <cellStyle name="Millares 3 2 2 5" xfId="105" xr:uid="{3EA142E4-3155-4E5B-8DD4-FFA277E862A3}"/>
    <cellStyle name="Millares 3 2 3" xfId="24" xr:uid="{00000000-0005-0000-0000-000013000000}"/>
    <cellStyle name="Millares 3 2 3 2" xfId="46" xr:uid="{00000000-0005-0000-0000-000014000000}"/>
    <cellStyle name="Millares 3 2 3 2 2" xfId="90" xr:uid="{5EDA5A68-2F22-4EC4-A1F9-13646743AAB1}"/>
    <cellStyle name="Millares 3 2 3 2 2 2" xfId="178" xr:uid="{040EB19F-46AE-4703-ADA4-0C4E50FDF24E}"/>
    <cellStyle name="Millares 3 2 3 2 3" xfId="134" xr:uid="{8546D293-8C1B-4337-9CB9-4F03B2CFE8F8}"/>
    <cellStyle name="Millares 3 2 3 3" xfId="68" xr:uid="{4BEC399B-599C-4BCA-8D13-48F84006272E}"/>
    <cellStyle name="Millares 3 2 3 3 2" xfId="156" xr:uid="{8652CE6A-EBEA-45E3-86D4-D45BB9E00A60}"/>
    <cellStyle name="Millares 3 2 3 4" xfId="112" xr:uid="{285D888E-707F-478E-9707-4615A1D329B1}"/>
    <cellStyle name="Millares 3 2 4" xfId="35" xr:uid="{00000000-0005-0000-0000-000015000000}"/>
    <cellStyle name="Millares 3 2 4 2" xfId="79" xr:uid="{AF33CCBA-53BE-4298-BBA9-10350A529122}"/>
    <cellStyle name="Millares 3 2 4 2 2" xfId="167" xr:uid="{40C1CDD4-4C49-49A0-B851-2BCEF845A0F9}"/>
    <cellStyle name="Millares 3 2 4 3" xfId="123" xr:uid="{315E218F-F817-4002-99EF-E4FA021B884E}"/>
    <cellStyle name="Millares 3 2 5" xfId="57" xr:uid="{E8CD7AD7-19D6-4DD2-95F6-8C837276A638}"/>
    <cellStyle name="Millares 3 2 5 2" xfId="145" xr:uid="{4E48BD63-91FF-4EC6-9289-F9109121B809}"/>
    <cellStyle name="Millares 3 2 6" xfId="101" xr:uid="{5937FB95-1225-47D5-B624-C77742298884}"/>
    <cellStyle name="Millares 3 3" xfId="16" xr:uid="{00000000-0005-0000-0000-000016000000}"/>
    <cellStyle name="Millares 3 3 2" xfId="26" xr:uid="{00000000-0005-0000-0000-000017000000}"/>
    <cellStyle name="Millares 3 3 2 2" xfId="48" xr:uid="{00000000-0005-0000-0000-000018000000}"/>
    <cellStyle name="Millares 3 3 2 2 2" xfId="92" xr:uid="{E4180D00-CEC5-4224-B318-8EBC30085611}"/>
    <cellStyle name="Millares 3 3 2 2 2 2" xfId="180" xr:uid="{08DC726C-09BB-4B4C-9E92-56CABF346670}"/>
    <cellStyle name="Millares 3 3 2 2 3" xfId="136" xr:uid="{A27E9B0B-9B89-4731-8DD0-DE9FC694793C}"/>
    <cellStyle name="Millares 3 3 2 3" xfId="70" xr:uid="{C03BFB1B-91B6-4B7A-91E5-A2AEE836FFC0}"/>
    <cellStyle name="Millares 3 3 2 3 2" xfId="158" xr:uid="{135E3A71-DC7D-46D6-93C0-7005975EFB8C}"/>
    <cellStyle name="Millares 3 3 2 4" xfId="114" xr:uid="{545ECD7E-B961-42EA-AC11-0258A2ECEFAD}"/>
    <cellStyle name="Millares 3 3 3" xfId="37" xr:uid="{00000000-0005-0000-0000-000019000000}"/>
    <cellStyle name="Millares 3 3 3 2" xfId="81" xr:uid="{B82B8B9C-144B-45CE-B9A1-ECE3C5EBC998}"/>
    <cellStyle name="Millares 3 3 3 2 2" xfId="169" xr:uid="{1AE66D08-673B-42FA-98DA-4A7EC2D798A2}"/>
    <cellStyle name="Millares 3 3 3 3" xfId="125" xr:uid="{DF11D42E-66C8-4D99-9F78-A2C3FE25A893}"/>
    <cellStyle name="Millares 3 3 4" xfId="59" xr:uid="{C39FE4A7-C444-40B2-BFEF-A1EBAFE105D1}"/>
    <cellStyle name="Millares 3 3 4 2" xfId="147" xr:uid="{9E8C037F-F43F-4544-8E19-A500D464AF55}"/>
    <cellStyle name="Millares 3 3 5" xfId="104" xr:uid="{94A0A35F-614F-4944-8505-9E4BA834847B}"/>
    <cellStyle name="Millares 3 4" xfId="23" xr:uid="{00000000-0005-0000-0000-00001A000000}"/>
    <cellStyle name="Millares 3 4 2" xfId="45" xr:uid="{00000000-0005-0000-0000-00001B000000}"/>
    <cellStyle name="Millares 3 4 2 2" xfId="89" xr:uid="{1D374DAE-86CD-4DB3-9EFF-957BA619DA0B}"/>
    <cellStyle name="Millares 3 4 2 2 2" xfId="177" xr:uid="{D29F0B30-C133-4FA6-9C3C-AB1A8F8741D3}"/>
    <cellStyle name="Millares 3 4 2 3" xfId="133" xr:uid="{AF6C7004-0F14-40EE-9C9A-381160A3ED62}"/>
    <cellStyle name="Millares 3 4 3" xfId="67" xr:uid="{E270E7BA-E989-473F-8DDB-6C22C0B75290}"/>
    <cellStyle name="Millares 3 4 3 2" xfId="155" xr:uid="{C11C86D5-9A8F-41F0-8E2C-8D5E5BEDB86A}"/>
    <cellStyle name="Millares 3 4 4" xfId="111" xr:uid="{01E8B3F9-BE84-4953-8E17-6075C061F35F}"/>
    <cellStyle name="Millares 3 5" xfId="34" xr:uid="{00000000-0005-0000-0000-00001C000000}"/>
    <cellStyle name="Millares 3 5 2" xfId="78" xr:uid="{290D1C6E-D0B1-4064-A9A7-0279CBED429B}"/>
    <cellStyle name="Millares 3 5 2 2" xfId="166" xr:uid="{7897F955-ACEF-41E8-8814-4D90204B056C}"/>
    <cellStyle name="Millares 3 5 3" xfId="122" xr:uid="{B19CCFB8-5E04-4B69-8974-27460CCF4816}"/>
    <cellStyle name="Millares 3 6" xfId="56" xr:uid="{755E17B5-1EA6-4AA8-8181-659C3FE85C82}"/>
    <cellStyle name="Millares 3 6 2" xfId="144" xr:uid="{92AABCD3-5A4B-4043-8B77-31F8353D7C66}"/>
    <cellStyle name="Millares 3 7" xfId="100" xr:uid="{189933B1-232D-4B0F-A5F0-0CB205FF4F81}"/>
    <cellStyle name="Millares 4" xfId="19" xr:uid="{00000000-0005-0000-0000-00001D000000}"/>
    <cellStyle name="Millares 4 2" xfId="29" xr:uid="{00000000-0005-0000-0000-00001E000000}"/>
    <cellStyle name="Millares 4 2 2" xfId="51" xr:uid="{00000000-0005-0000-0000-00001F000000}"/>
    <cellStyle name="Millares 4 2 2 2" xfId="95" xr:uid="{27E38693-B3A7-4F89-BD6C-0B5F3F50C56E}"/>
    <cellStyle name="Millares 4 2 2 2 2" xfId="183" xr:uid="{51248901-D8F7-4043-AE52-FB3222FF5380}"/>
    <cellStyle name="Millares 4 2 2 3" xfId="139" xr:uid="{D2F47428-E74D-4800-93AC-2FE231E09434}"/>
    <cellStyle name="Millares 4 2 3" xfId="73" xr:uid="{62D7F50B-AFDA-463D-ABDE-CACC65C5401D}"/>
    <cellStyle name="Millares 4 2 3 2" xfId="161" xr:uid="{DD70C055-63FF-4CC3-8E94-6922AAF2D08C}"/>
    <cellStyle name="Millares 4 2 4" xfId="117" xr:uid="{98102AF9-089C-4310-8E59-3B351884BD5F}"/>
    <cellStyle name="Millares 4 3" xfId="40" xr:uid="{00000000-0005-0000-0000-000020000000}"/>
    <cellStyle name="Millares 4 3 2" xfId="84" xr:uid="{173CE24F-01BA-4B30-95B7-F010C4671767}"/>
    <cellStyle name="Millares 4 3 2 2" xfId="172" xr:uid="{47D1C4A6-A580-4D8B-83A1-948E32A69946}"/>
    <cellStyle name="Millares 4 3 3" xfId="128" xr:uid="{DDD52CC4-FEFA-461C-BF5D-AC3B50A53400}"/>
    <cellStyle name="Millares 4 4" xfId="62" xr:uid="{9F205FD7-0344-4E1E-9C77-CB2DDFDDA5FF}"/>
    <cellStyle name="Millares 4 4 2" xfId="150" xr:uid="{EA4D7E67-C9DA-4D60-975A-74D25B53EBF8}"/>
    <cellStyle name="Millares 4 5" xfId="107" xr:uid="{C0187987-CF16-496D-9FF3-EBA53B015BF9}"/>
    <cellStyle name="Millares 5" xfId="20" xr:uid="{00000000-0005-0000-0000-000021000000}"/>
    <cellStyle name="Millares 5 2" xfId="30" xr:uid="{00000000-0005-0000-0000-000022000000}"/>
    <cellStyle name="Millares 5 2 2" xfId="52" xr:uid="{00000000-0005-0000-0000-000023000000}"/>
    <cellStyle name="Millares 5 2 2 2" xfId="96" xr:uid="{7A843250-08A3-43D9-A88C-D99528D42ED7}"/>
    <cellStyle name="Millares 5 2 2 2 2" xfId="184" xr:uid="{30E1DC15-715E-4CC2-A68B-FC0329BB4E54}"/>
    <cellStyle name="Millares 5 2 2 3" xfId="140" xr:uid="{38CE98EB-0F6C-4696-8221-1DB77788F993}"/>
    <cellStyle name="Millares 5 2 3" xfId="74" xr:uid="{500D4BC0-8FB6-4217-A0C3-F2D0455C8752}"/>
    <cellStyle name="Millares 5 2 3 2" xfId="162" xr:uid="{2CF0101B-0427-4B42-8363-14D4DAFB7390}"/>
    <cellStyle name="Millares 5 2 4" xfId="118" xr:uid="{8635AF15-73D0-4EA4-98C3-622B408745C1}"/>
    <cellStyle name="Millares 5 3" xfId="41" xr:uid="{00000000-0005-0000-0000-000024000000}"/>
    <cellStyle name="Millares 5 3 2" xfId="85" xr:uid="{AEF48C3F-7034-4B32-9E5E-548AC000D16D}"/>
    <cellStyle name="Millares 5 3 2 2" xfId="173" xr:uid="{0D4B46B7-E300-4D6A-8BEF-73F331CC10F8}"/>
    <cellStyle name="Millares 5 3 3" xfId="129" xr:uid="{1985EAEE-38EB-41F1-B7E0-D815EFFD6D8C}"/>
    <cellStyle name="Millares 5 4" xfId="63" xr:uid="{9443F6C3-E11F-4F8E-8BED-5D5F19D7BD08}"/>
    <cellStyle name="Millares 5 4 2" xfId="151" xr:uid="{81EA819F-0829-42F4-835F-529A8818CFD8}"/>
    <cellStyle name="Millares 5 5" xfId="108" xr:uid="{6961BCAA-4B9D-4D37-8DF4-616624B06A85}"/>
    <cellStyle name="Millares 6" xfId="21" xr:uid="{00000000-0005-0000-0000-000025000000}"/>
    <cellStyle name="Millares 6 2" xfId="31" xr:uid="{00000000-0005-0000-0000-000026000000}"/>
    <cellStyle name="Millares 6 2 2" xfId="53" xr:uid="{00000000-0005-0000-0000-000027000000}"/>
    <cellStyle name="Millares 6 2 2 2" xfId="97" xr:uid="{DE1815D5-648D-4F2F-94E6-8C3017EB74A2}"/>
    <cellStyle name="Millares 6 2 2 2 2" xfId="185" xr:uid="{83A67941-E17A-43F5-B2AD-DBA7D5F06A5F}"/>
    <cellStyle name="Millares 6 2 2 3" xfId="141" xr:uid="{FE8EBB0B-AF8D-4B58-ADA2-48E636CA92CC}"/>
    <cellStyle name="Millares 6 2 3" xfId="75" xr:uid="{EE022111-4DC7-42B2-BF54-F7DC12DFAF2C}"/>
    <cellStyle name="Millares 6 2 3 2" xfId="163" xr:uid="{92775E0A-3BD1-424B-8510-12A46010F16A}"/>
    <cellStyle name="Millares 6 2 4" xfId="119" xr:uid="{C4E7261A-C477-4630-B7DA-8A2228CB5B85}"/>
    <cellStyle name="Millares 6 3" xfId="42" xr:uid="{00000000-0005-0000-0000-000028000000}"/>
    <cellStyle name="Millares 6 3 2" xfId="86" xr:uid="{F86E02CB-AEF4-4780-9957-DCB7FFA81964}"/>
    <cellStyle name="Millares 6 3 2 2" xfId="174" xr:uid="{1A3CD07D-B782-4E8E-8993-586DDE82B648}"/>
    <cellStyle name="Millares 6 3 3" xfId="130" xr:uid="{02DCB913-7552-4106-96A3-A0A815638C07}"/>
    <cellStyle name="Millares 6 4" xfId="64" xr:uid="{E69F5390-FD80-4B44-87AD-72381DCDF5C2}"/>
    <cellStyle name="Millares 6 4 2" xfId="152" xr:uid="{A49C78EF-1C3B-4F1B-AC54-8CD2C2D9B336}"/>
    <cellStyle name="Millares 6 5" xfId="109" xr:uid="{972334CA-4B17-4DAC-B632-651F5E995E82}"/>
    <cellStyle name="Millares 7" xfId="22" xr:uid="{00000000-0005-0000-0000-000029000000}"/>
    <cellStyle name="Millares 7 2" xfId="44" xr:uid="{00000000-0005-0000-0000-00002A000000}"/>
    <cellStyle name="Millares 7 2 2" xfId="88" xr:uid="{00C37B51-B5D5-4F2A-A681-B29B08E57834}"/>
    <cellStyle name="Millares 7 2 2 2" xfId="176" xr:uid="{F36D4712-7879-47DA-BAC1-7E7593547B47}"/>
    <cellStyle name="Millares 7 2 3" xfId="132" xr:uid="{B956B880-E0BE-4734-99FD-2924AF2C1F1B}"/>
    <cellStyle name="Millares 7 3" xfId="66" xr:uid="{501293D0-58E8-4BAE-BDEB-5C3144D73E3E}"/>
    <cellStyle name="Millares 7 3 2" xfId="154" xr:uid="{164FA8F2-31D3-4C7B-A4B6-5C0E7A481B22}"/>
    <cellStyle name="Millares 7 4" xfId="110" xr:uid="{E848E0E3-5BD1-4AFA-A52B-A63B4E7C42EC}"/>
    <cellStyle name="Millares 8" xfId="33" xr:uid="{00000000-0005-0000-0000-00002B000000}"/>
    <cellStyle name="Millares 8 2" xfId="77" xr:uid="{723564EE-11FB-4DE4-9E27-F2DC640C176D}"/>
    <cellStyle name="Millares 8 2 2" xfId="165" xr:uid="{421E50FD-43B5-4BC1-A894-1C274C2C0D26}"/>
    <cellStyle name="Millares 8 3" xfId="121" xr:uid="{CB6386DA-EBEB-4DA6-A288-ADFE137726F6}"/>
    <cellStyle name="Millares 9" xfId="55" xr:uid="{9AFD3494-7B55-41A3-B378-2DAA8A1A12AC}"/>
    <cellStyle name="Millares 9 2" xfId="143" xr:uid="{8AD02506-7505-4702-9854-19996640ABC9}"/>
    <cellStyle name="Moneda 2" xfId="32" xr:uid="{00000000-0005-0000-0000-00002D000000}"/>
    <cellStyle name="Moneda 2 2" xfId="54" xr:uid="{00000000-0005-0000-0000-00002E000000}"/>
    <cellStyle name="Moneda 2 2 2" xfId="98" xr:uid="{EF8D1E0E-23DA-42AF-B97B-823BF547D197}"/>
    <cellStyle name="Moneda 2 2 2 2" xfId="186" xr:uid="{2F94CDF8-C4C9-4A78-8185-A7BAF90EA3FC}"/>
    <cellStyle name="Moneda 2 2 3" xfId="142" xr:uid="{D3427BE3-6658-45CF-88E8-B1CD5F3F2F7F}"/>
    <cellStyle name="Moneda 2 3" xfId="76" xr:uid="{50261F90-89DD-4AE0-8568-2E2AE4188DF8}"/>
    <cellStyle name="Moneda 2 3 2" xfId="164" xr:uid="{C8B025BC-1671-4214-86A6-FB9C06E6F628}"/>
    <cellStyle name="Moneda 2 4" xfId="120" xr:uid="{BF34B66B-0D38-4318-99B5-A8E26572E460}"/>
    <cellStyle name="Moneda 3" xfId="43" xr:uid="{00000000-0005-0000-0000-00002F000000}"/>
    <cellStyle name="Moneda 3 2" xfId="87" xr:uid="{9F018E1C-4CD1-4718-B712-8C4919864A44}"/>
    <cellStyle name="Moneda 3 2 2" xfId="175" xr:uid="{ADBF8077-334D-4CB9-99AE-06E17B764413}"/>
    <cellStyle name="Moneda 3 3" xfId="131" xr:uid="{160B1219-B0CD-4B94-9BCF-4CA3768E5A8B}"/>
    <cellStyle name="Moneda 4" xfId="65" xr:uid="{5D77929A-70F7-4007-995E-6F6743764652}"/>
    <cellStyle name="Moneda 4 2" xfId="153" xr:uid="{1EC01AB7-6636-44F5-8198-4307FAB66A40}"/>
    <cellStyle name="Normal" xfId="0" builtinId="0"/>
    <cellStyle name="Normal 2" xfId="7" xr:uid="{00000000-0005-0000-0000-000031000000}"/>
    <cellStyle name="Normal 2 2" xfId="14" xr:uid="{00000000-0005-0000-0000-000032000000}"/>
    <cellStyle name="Normal 3" xfId="11" xr:uid="{00000000-0005-0000-0000-000033000000}"/>
    <cellStyle name="Porcentaje" xfId="2" builtinId="5"/>
    <cellStyle name="Porcentaje 2" xfId="8" xr:uid="{00000000-0005-0000-0000-000035000000}"/>
    <cellStyle name="Porcentaje 2 2" xfId="15" xr:uid="{00000000-0005-0000-0000-000036000000}"/>
    <cellStyle name="Porcentaje 3" xfId="12" xr:uid="{00000000-0005-0000-0000-000037000000}"/>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5.png"/><Relationship Id="rId4" Type="http://schemas.openxmlformats.org/officeDocument/2006/relationships/image" Target="../media/image7.png"/></Relationships>
</file>

<file path=xl/drawings/_rels/drawing3.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2.png"/><Relationship Id="rId1" Type="http://schemas.openxmlformats.org/officeDocument/2006/relationships/image" Target="../media/image8.png"/><Relationship Id="rId4" Type="http://schemas.openxmlformats.org/officeDocument/2006/relationships/image" Target="../media/image10.png"/></Relationships>
</file>

<file path=xl/drawings/_rels/drawing4.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png"/><Relationship Id="rId1" Type="http://schemas.openxmlformats.org/officeDocument/2006/relationships/image" Target="../media/image11.png"/><Relationship Id="rId4" Type="http://schemas.openxmlformats.org/officeDocument/2006/relationships/image" Target="../media/image10.png"/></Relationships>
</file>

<file path=xl/drawings/_rels/drawing5.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image" Target="../media/image2.png"/><Relationship Id="rId1" Type="http://schemas.openxmlformats.org/officeDocument/2006/relationships/image" Target="../media/image14.png"/><Relationship Id="rId4" Type="http://schemas.openxmlformats.org/officeDocument/2006/relationships/image" Target="../media/image10.png"/></Relationships>
</file>

<file path=xl/drawings/_rels/drawing6.xml.rels><?xml version="1.0" encoding="UTF-8" standalone="yes"?>
<Relationships xmlns="http://schemas.openxmlformats.org/package/2006/relationships"><Relationship Id="rId3" Type="http://schemas.openxmlformats.org/officeDocument/2006/relationships/image" Target="../media/image17.png"/><Relationship Id="rId2" Type="http://schemas.openxmlformats.org/officeDocument/2006/relationships/image" Target="../media/image2.png"/><Relationship Id="rId1" Type="http://schemas.openxmlformats.org/officeDocument/2006/relationships/image" Target="../media/image16.png"/><Relationship Id="rId4" Type="http://schemas.openxmlformats.org/officeDocument/2006/relationships/image" Target="../media/image18.png"/></Relationships>
</file>

<file path=xl/drawings/_rels/drawing7.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image" Target="../media/image2.png"/><Relationship Id="rId1" Type="http://schemas.openxmlformats.org/officeDocument/2006/relationships/image" Target="../media/image19.png"/><Relationship Id="rId4" Type="http://schemas.openxmlformats.org/officeDocument/2006/relationships/image" Target="../media/image21.png"/></Relationships>
</file>

<file path=xl/drawings/drawing1.xml><?xml version="1.0" encoding="utf-8"?>
<xdr:wsDr xmlns:xdr="http://schemas.openxmlformats.org/drawingml/2006/spreadsheetDrawing" xmlns:a="http://schemas.openxmlformats.org/drawingml/2006/main">
  <xdr:twoCellAnchor editAs="oneCell">
    <xdr:from>
      <xdr:col>0</xdr:col>
      <xdr:colOff>49874</xdr:colOff>
      <xdr:row>2</xdr:row>
      <xdr:rowOff>2864</xdr:rowOff>
    </xdr:from>
    <xdr:to>
      <xdr:col>0</xdr:col>
      <xdr:colOff>643930</xdr:colOff>
      <xdr:row>2</xdr:row>
      <xdr:rowOff>568442</xdr:rowOff>
    </xdr:to>
    <xdr:pic>
      <xdr:nvPicPr>
        <xdr:cNvPr id="2" name="Picture 2" descr="Resultado de imagen para CARO Y CUERVO">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874" y="510864"/>
          <a:ext cx="594056" cy="5522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648697</xdr:colOff>
      <xdr:row>1</xdr:row>
      <xdr:rowOff>304436</xdr:rowOff>
    </xdr:from>
    <xdr:to>
      <xdr:col>0</xdr:col>
      <xdr:colOff>1863554</xdr:colOff>
      <xdr:row>3</xdr:row>
      <xdr:rowOff>22383</xdr:rowOff>
    </xdr:to>
    <xdr:pic>
      <xdr:nvPicPr>
        <xdr:cNvPr id="3" name="2 Imagen">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2"/>
        <a:srcRect r="73864"/>
        <a:stretch/>
      </xdr:blipFill>
      <xdr:spPr>
        <a:xfrm>
          <a:off x="648697" y="507636"/>
          <a:ext cx="1184377" cy="592977"/>
        </a:xfrm>
        <a:prstGeom prst="rect">
          <a:avLst/>
        </a:prstGeom>
      </xdr:spPr>
    </xdr:pic>
    <xdr:clientData/>
  </xdr:twoCellAnchor>
  <xdr:twoCellAnchor editAs="oneCell">
    <xdr:from>
      <xdr:col>0</xdr:col>
      <xdr:colOff>1745253</xdr:colOff>
      <xdr:row>2</xdr:row>
      <xdr:rowOff>23407</xdr:rowOff>
    </xdr:from>
    <xdr:to>
      <xdr:col>0</xdr:col>
      <xdr:colOff>2284289</xdr:colOff>
      <xdr:row>2</xdr:row>
      <xdr:rowOff>568522</xdr:rowOff>
    </xdr:to>
    <xdr:pic>
      <xdr:nvPicPr>
        <xdr:cNvPr id="4" name="Picture 4" descr="Resultado de imagen para ICANH">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45253" y="531407"/>
          <a:ext cx="539036" cy="5336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179916</xdr:colOff>
      <xdr:row>0</xdr:row>
      <xdr:rowOff>35673</xdr:rowOff>
    </xdr:from>
    <xdr:to>
      <xdr:col>0</xdr:col>
      <xdr:colOff>2320619</xdr:colOff>
      <xdr:row>2</xdr:row>
      <xdr:rowOff>18706</xdr:rowOff>
    </xdr:to>
    <xdr:pic>
      <xdr:nvPicPr>
        <xdr:cNvPr id="5" name="Google Shape;65;p14">
          <a:extLst>
            <a:ext uri="{FF2B5EF4-FFF2-40B4-BE49-F238E27FC236}">
              <a16:creationId xmlns:a16="http://schemas.microsoft.com/office/drawing/2014/main" id="{00000000-0008-0000-0000-000009000000}"/>
            </a:ext>
          </a:extLst>
        </xdr:cNvPr>
        <xdr:cNvPicPr preferRelativeResize="0"/>
      </xdr:nvPicPr>
      <xdr:blipFill>
        <a:blip xmlns:r="http://schemas.openxmlformats.org/officeDocument/2006/relationships" r:embed="rId4" cstate="print">
          <a:alphaModFix/>
        </a:blip>
        <a:stretch>
          <a:fillRect/>
        </a:stretch>
      </xdr:blipFill>
      <xdr:spPr>
        <a:xfrm>
          <a:off x="179916" y="35673"/>
          <a:ext cx="2136893" cy="47939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51086</xdr:colOff>
      <xdr:row>2</xdr:row>
      <xdr:rowOff>92226</xdr:rowOff>
    </xdr:from>
    <xdr:to>
      <xdr:col>0</xdr:col>
      <xdr:colOff>479857</xdr:colOff>
      <xdr:row>3</xdr:row>
      <xdr:rowOff>190300</xdr:rowOff>
    </xdr:to>
    <xdr:pic>
      <xdr:nvPicPr>
        <xdr:cNvPr id="2" name="Picture 2" descr="Resultado de imagen para CARO Y CUERVO">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086" y="568476"/>
          <a:ext cx="423056" cy="3974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486834</xdr:colOff>
      <xdr:row>1</xdr:row>
      <xdr:rowOff>258654</xdr:rowOff>
    </xdr:from>
    <xdr:to>
      <xdr:col>0</xdr:col>
      <xdr:colOff>1889651</xdr:colOff>
      <xdr:row>3</xdr:row>
      <xdr:rowOff>379256</xdr:rowOff>
    </xdr:to>
    <xdr:pic>
      <xdr:nvPicPr>
        <xdr:cNvPr id="3" name="2 Imagen">
          <a:extLst>
            <a:ext uri="{FF2B5EF4-FFF2-40B4-BE49-F238E27FC236}">
              <a16:creationId xmlns:a16="http://schemas.microsoft.com/office/drawing/2014/main" id="{00000000-0008-0000-0100-000007000000}"/>
            </a:ext>
          </a:extLst>
        </xdr:cNvPr>
        <xdr:cNvPicPr>
          <a:picLocks noChangeAspect="1"/>
        </xdr:cNvPicPr>
      </xdr:nvPicPr>
      <xdr:blipFill rotWithShape="1">
        <a:blip xmlns:r="http://schemas.openxmlformats.org/officeDocument/2006/relationships" r:embed="rId2"/>
        <a:srcRect r="73864"/>
        <a:stretch/>
      </xdr:blipFill>
      <xdr:spPr>
        <a:xfrm>
          <a:off x="486834" y="449154"/>
          <a:ext cx="1408532" cy="705709"/>
        </a:xfrm>
        <a:prstGeom prst="rect">
          <a:avLst/>
        </a:prstGeom>
      </xdr:spPr>
    </xdr:pic>
    <xdr:clientData/>
  </xdr:twoCellAnchor>
  <xdr:twoCellAnchor editAs="oneCell">
    <xdr:from>
      <xdr:col>0</xdr:col>
      <xdr:colOff>1746250</xdr:colOff>
      <xdr:row>2</xdr:row>
      <xdr:rowOff>92188</xdr:rowOff>
    </xdr:from>
    <xdr:to>
      <xdr:col>0</xdr:col>
      <xdr:colOff>2206148</xdr:colOff>
      <xdr:row>3</xdr:row>
      <xdr:rowOff>263550</xdr:rowOff>
    </xdr:to>
    <xdr:pic>
      <xdr:nvPicPr>
        <xdr:cNvPr id="4" name="Picture 4" descr="Resultado de imagen para ICANH">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46250" y="473188"/>
          <a:ext cx="452278" cy="4516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108858</xdr:colOff>
      <xdr:row>0</xdr:row>
      <xdr:rowOff>2954</xdr:rowOff>
    </xdr:from>
    <xdr:to>
      <xdr:col>0</xdr:col>
      <xdr:colOff>2231900</xdr:colOff>
      <xdr:row>2</xdr:row>
      <xdr:rowOff>34475</xdr:rowOff>
    </xdr:to>
    <xdr:pic>
      <xdr:nvPicPr>
        <xdr:cNvPr id="5" name="Google Shape;65;p14">
          <a:extLst>
            <a:ext uri="{FF2B5EF4-FFF2-40B4-BE49-F238E27FC236}">
              <a16:creationId xmlns:a16="http://schemas.microsoft.com/office/drawing/2014/main" id="{00000000-0008-0000-0100-000009000000}"/>
            </a:ext>
          </a:extLst>
        </xdr:cNvPr>
        <xdr:cNvPicPr preferRelativeResize="0"/>
      </xdr:nvPicPr>
      <xdr:blipFill>
        <a:blip xmlns:r="http://schemas.openxmlformats.org/officeDocument/2006/relationships" r:embed="rId4" cstate="print">
          <a:alphaModFix/>
        </a:blip>
        <a:stretch>
          <a:fillRect/>
        </a:stretch>
      </xdr:blipFill>
      <xdr:spPr>
        <a:xfrm>
          <a:off x="108858" y="2954"/>
          <a:ext cx="2123042" cy="477291"/>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1746252</xdr:colOff>
      <xdr:row>2</xdr:row>
      <xdr:rowOff>67661</xdr:rowOff>
    </xdr:from>
    <xdr:to>
      <xdr:col>0</xdr:col>
      <xdr:colOff>2308226</xdr:colOff>
      <xdr:row>3</xdr:row>
      <xdr:rowOff>174903</xdr:rowOff>
    </xdr:to>
    <xdr:pic>
      <xdr:nvPicPr>
        <xdr:cNvPr id="2" name="Picture 2" descr="Resultado de imagen para CARO Y CUERVO">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6252" y="439136"/>
          <a:ext cx="573404" cy="4628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13758</xdr:rowOff>
    </xdr:from>
    <xdr:to>
      <xdr:col>0</xdr:col>
      <xdr:colOff>1165839</xdr:colOff>
      <xdr:row>3</xdr:row>
      <xdr:rowOff>225213</xdr:rowOff>
    </xdr:to>
    <xdr:pic>
      <xdr:nvPicPr>
        <xdr:cNvPr id="3" name="2 Imagen">
          <a:extLst>
            <a:ext uri="{FF2B5EF4-FFF2-40B4-BE49-F238E27FC236}">
              <a16:creationId xmlns:a16="http://schemas.microsoft.com/office/drawing/2014/main" id="{00000000-0008-0000-0200-000007000000}"/>
            </a:ext>
          </a:extLst>
        </xdr:cNvPr>
        <xdr:cNvPicPr>
          <a:picLocks noChangeAspect="1"/>
        </xdr:cNvPicPr>
      </xdr:nvPicPr>
      <xdr:blipFill rotWithShape="1">
        <a:blip xmlns:r="http://schemas.openxmlformats.org/officeDocument/2006/relationships" r:embed="rId2"/>
        <a:srcRect r="73864"/>
        <a:stretch/>
      </xdr:blipFill>
      <xdr:spPr>
        <a:xfrm>
          <a:off x="0" y="385233"/>
          <a:ext cx="1177269" cy="553720"/>
        </a:xfrm>
        <a:prstGeom prst="rect">
          <a:avLst/>
        </a:prstGeom>
      </xdr:spPr>
    </xdr:pic>
    <xdr:clientData/>
  </xdr:twoCellAnchor>
  <xdr:twoCellAnchor editAs="oneCell">
    <xdr:from>
      <xdr:col>0</xdr:col>
      <xdr:colOff>1037170</xdr:colOff>
      <xdr:row>2</xdr:row>
      <xdr:rowOff>4065</xdr:rowOff>
    </xdr:from>
    <xdr:to>
      <xdr:col>0</xdr:col>
      <xdr:colOff>1642030</xdr:colOff>
      <xdr:row>3</xdr:row>
      <xdr:rowOff>187614</xdr:rowOff>
    </xdr:to>
    <xdr:pic>
      <xdr:nvPicPr>
        <xdr:cNvPr id="4" name="Picture 4" descr="Resultado de imagen para ICANH">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37170" y="375540"/>
          <a:ext cx="604860" cy="5258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16981</xdr:rowOff>
    </xdr:from>
    <xdr:to>
      <xdr:col>0</xdr:col>
      <xdr:colOff>2020548</xdr:colOff>
      <xdr:row>2</xdr:row>
      <xdr:rowOff>22013</xdr:rowOff>
    </xdr:to>
    <xdr:pic>
      <xdr:nvPicPr>
        <xdr:cNvPr id="5" name="Google Shape;65;p14">
          <a:extLst>
            <a:ext uri="{FF2B5EF4-FFF2-40B4-BE49-F238E27FC236}">
              <a16:creationId xmlns:a16="http://schemas.microsoft.com/office/drawing/2014/main" id="{00000000-0008-0000-0200-000009000000}"/>
            </a:ext>
          </a:extLst>
        </xdr:cNvPr>
        <xdr:cNvPicPr preferRelativeResize="0"/>
      </xdr:nvPicPr>
      <xdr:blipFill>
        <a:blip xmlns:r="http://schemas.openxmlformats.org/officeDocument/2006/relationships" r:embed="rId4" cstate="print">
          <a:alphaModFix/>
        </a:blip>
        <a:stretch>
          <a:fillRect/>
        </a:stretch>
      </xdr:blipFill>
      <xdr:spPr>
        <a:xfrm>
          <a:off x="0" y="16981"/>
          <a:ext cx="2020548" cy="378412"/>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171282</xdr:colOff>
      <xdr:row>2</xdr:row>
      <xdr:rowOff>210609</xdr:rowOff>
    </xdr:from>
    <xdr:to>
      <xdr:col>0</xdr:col>
      <xdr:colOff>574721</xdr:colOff>
      <xdr:row>3</xdr:row>
      <xdr:rowOff>148657</xdr:rowOff>
    </xdr:to>
    <xdr:pic>
      <xdr:nvPicPr>
        <xdr:cNvPr id="2" name="Picture 2" descr="Resultado de imagen para CARO Y CUERVO">
          <a:extLst>
            <a:ext uri="{FF2B5EF4-FFF2-40B4-BE49-F238E27FC236}">
              <a16:creationId xmlns:a16="http://schemas.microsoft.com/office/drawing/2014/main" id="{00000000-0008-0000-03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282" y="591609"/>
          <a:ext cx="407249" cy="3234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603250</xdr:colOff>
      <xdr:row>2</xdr:row>
      <xdr:rowOff>201083</xdr:rowOff>
    </xdr:from>
    <xdr:to>
      <xdr:col>0</xdr:col>
      <xdr:colOff>1559110</xdr:colOff>
      <xdr:row>3</xdr:row>
      <xdr:rowOff>171302</xdr:rowOff>
    </xdr:to>
    <xdr:pic>
      <xdr:nvPicPr>
        <xdr:cNvPr id="3" name="2 Imagen">
          <a:extLst>
            <a:ext uri="{FF2B5EF4-FFF2-40B4-BE49-F238E27FC236}">
              <a16:creationId xmlns:a16="http://schemas.microsoft.com/office/drawing/2014/main" id="{00000000-0008-0000-0300-000013000000}"/>
            </a:ext>
          </a:extLst>
        </xdr:cNvPr>
        <xdr:cNvPicPr>
          <a:picLocks noChangeAspect="1"/>
        </xdr:cNvPicPr>
      </xdr:nvPicPr>
      <xdr:blipFill rotWithShape="1">
        <a:blip xmlns:r="http://schemas.openxmlformats.org/officeDocument/2006/relationships" r:embed="rId2" cstate="print"/>
        <a:srcRect r="73864"/>
        <a:stretch/>
      </xdr:blipFill>
      <xdr:spPr>
        <a:xfrm>
          <a:off x="603250" y="582083"/>
          <a:ext cx="936810" cy="376619"/>
        </a:xfrm>
        <a:prstGeom prst="rect">
          <a:avLst/>
        </a:prstGeom>
      </xdr:spPr>
    </xdr:pic>
    <xdr:clientData/>
  </xdr:twoCellAnchor>
  <xdr:twoCellAnchor editAs="oneCell">
    <xdr:from>
      <xdr:col>0</xdr:col>
      <xdr:colOff>1544812</xdr:colOff>
      <xdr:row>2</xdr:row>
      <xdr:rowOff>161925</xdr:rowOff>
    </xdr:from>
    <xdr:to>
      <xdr:col>0</xdr:col>
      <xdr:colOff>1999953</xdr:colOff>
      <xdr:row>3</xdr:row>
      <xdr:rowOff>149092</xdr:rowOff>
    </xdr:to>
    <xdr:pic>
      <xdr:nvPicPr>
        <xdr:cNvPr id="4" name="Picture 4" descr="Resultado de imagen para ICANH">
          <a:extLst>
            <a:ext uri="{FF2B5EF4-FFF2-40B4-BE49-F238E27FC236}">
              <a16:creationId xmlns:a16="http://schemas.microsoft.com/office/drawing/2014/main" id="{00000000-0008-0000-0300-00001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44812" y="542925"/>
          <a:ext cx="460856" cy="389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0</xdr:row>
      <xdr:rowOff>81540</xdr:rowOff>
    </xdr:from>
    <xdr:to>
      <xdr:col>0</xdr:col>
      <xdr:colOff>2054225</xdr:colOff>
      <xdr:row>2</xdr:row>
      <xdr:rowOff>111337</xdr:rowOff>
    </xdr:to>
    <xdr:pic>
      <xdr:nvPicPr>
        <xdr:cNvPr id="5" name="Google Shape;65;p14">
          <a:extLst>
            <a:ext uri="{FF2B5EF4-FFF2-40B4-BE49-F238E27FC236}">
              <a16:creationId xmlns:a16="http://schemas.microsoft.com/office/drawing/2014/main" id="{00000000-0008-0000-0300-000015000000}"/>
            </a:ext>
          </a:extLst>
        </xdr:cNvPr>
        <xdr:cNvPicPr preferRelativeResize="0"/>
      </xdr:nvPicPr>
      <xdr:blipFill>
        <a:blip xmlns:r="http://schemas.openxmlformats.org/officeDocument/2006/relationships" r:embed="rId4" cstate="print">
          <a:alphaModFix/>
        </a:blip>
        <a:stretch>
          <a:fillRect/>
        </a:stretch>
      </xdr:blipFill>
      <xdr:spPr>
        <a:xfrm>
          <a:off x="28575" y="81540"/>
          <a:ext cx="2025650" cy="384127"/>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2</xdr:row>
      <xdr:rowOff>58235</xdr:rowOff>
    </xdr:from>
    <xdr:to>
      <xdr:col>0</xdr:col>
      <xdr:colOff>530510</xdr:colOff>
      <xdr:row>2</xdr:row>
      <xdr:rowOff>399270</xdr:rowOff>
    </xdr:to>
    <xdr:pic>
      <xdr:nvPicPr>
        <xdr:cNvPr id="2" name="Picture 2" descr="Resultado de imagen para CARO Y CUERVO">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439235"/>
          <a:ext cx="454310" cy="35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685799</xdr:colOff>
      <xdr:row>2</xdr:row>
      <xdr:rowOff>0</xdr:rowOff>
    </xdr:from>
    <xdr:to>
      <xdr:col>0</xdr:col>
      <xdr:colOff>1748790</xdr:colOff>
      <xdr:row>3</xdr:row>
      <xdr:rowOff>18839</xdr:rowOff>
    </xdr:to>
    <xdr:pic>
      <xdr:nvPicPr>
        <xdr:cNvPr id="3" name="2 Imagen">
          <a:extLst>
            <a:ext uri="{FF2B5EF4-FFF2-40B4-BE49-F238E27FC236}">
              <a16:creationId xmlns:a16="http://schemas.microsoft.com/office/drawing/2014/main" id="{00000000-0008-0000-0400-000003000000}"/>
            </a:ext>
          </a:extLst>
        </xdr:cNvPr>
        <xdr:cNvPicPr>
          <a:picLocks noChangeAspect="1"/>
        </xdr:cNvPicPr>
      </xdr:nvPicPr>
      <xdr:blipFill rotWithShape="1">
        <a:blip xmlns:r="http://schemas.openxmlformats.org/officeDocument/2006/relationships" r:embed="rId2"/>
        <a:srcRect r="73864"/>
        <a:stretch/>
      </xdr:blipFill>
      <xdr:spPr>
        <a:xfrm>
          <a:off x="685799" y="381000"/>
          <a:ext cx="1047751" cy="483659"/>
        </a:xfrm>
        <a:prstGeom prst="rect">
          <a:avLst/>
        </a:prstGeom>
      </xdr:spPr>
    </xdr:pic>
    <xdr:clientData/>
  </xdr:twoCellAnchor>
  <xdr:twoCellAnchor editAs="oneCell">
    <xdr:from>
      <xdr:col>0</xdr:col>
      <xdr:colOff>1800224</xdr:colOff>
      <xdr:row>2</xdr:row>
      <xdr:rowOff>27818</xdr:rowOff>
    </xdr:from>
    <xdr:to>
      <xdr:col>0</xdr:col>
      <xdr:colOff>2227917</xdr:colOff>
      <xdr:row>2</xdr:row>
      <xdr:rowOff>384466</xdr:rowOff>
    </xdr:to>
    <xdr:pic>
      <xdr:nvPicPr>
        <xdr:cNvPr id="4" name="Picture 4" descr="Resultado de imagen para ICANH">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0224" y="408818"/>
          <a:ext cx="427693" cy="3566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15875</xdr:rowOff>
    </xdr:from>
    <xdr:to>
      <xdr:col>0</xdr:col>
      <xdr:colOff>2054225</xdr:colOff>
      <xdr:row>2</xdr:row>
      <xdr:rowOff>34665</xdr:rowOff>
    </xdr:to>
    <xdr:pic>
      <xdr:nvPicPr>
        <xdr:cNvPr id="5" name="Google Shape;65;p14">
          <a:extLst>
            <a:ext uri="{FF2B5EF4-FFF2-40B4-BE49-F238E27FC236}">
              <a16:creationId xmlns:a16="http://schemas.microsoft.com/office/drawing/2014/main" id="{00000000-0008-0000-0400-000005000000}"/>
            </a:ext>
          </a:extLst>
        </xdr:cNvPr>
        <xdr:cNvPicPr preferRelativeResize="0"/>
      </xdr:nvPicPr>
      <xdr:blipFill>
        <a:blip xmlns:r="http://schemas.openxmlformats.org/officeDocument/2006/relationships" r:embed="rId4" cstate="print">
          <a:alphaModFix/>
        </a:blip>
        <a:stretch>
          <a:fillRect/>
        </a:stretch>
      </xdr:blipFill>
      <xdr:spPr>
        <a:xfrm>
          <a:off x="0" y="15875"/>
          <a:ext cx="2035175" cy="38836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87683</xdr:colOff>
      <xdr:row>3</xdr:row>
      <xdr:rowOff>23813</xdr:rowOff>
    </xdr:from>
    <xdr:to>
      <xdr:col>0</xdr:col>
      <xdr:colOff>529792</xdr:colOff>
      <xdr:row>3</xdr:row>
      <xdr:rowOff>361746</xdr:rowOff>
    </xdr:to>
    <xdr:pic>
      <xdr:nvPicPr>
        <xdr:cNvPr id="2" name="Picture 2" descr="Resultado de imagen para CARO Y CUERVO">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683" y="700088"/>
          <a:ext cx="434489" cy="3417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619125</xdr:colOff>
      <xdr:row>2</xdr:row>
      <xdr:rowOff>232204</xdr:rowOff>
    </xdr:from>
    <xdr:to>
      <xdr:col>0</xdr:col>
      <xdr:colOff>1562017</xdr:colOff>
      <xdr:row>3</xdr:row>
      <xdr:rowOff>284959</xdr:rowOff>
    </xdr:to>
    <xdr:pic>
      <xdr:nvPicPr>
        <xdr:cNvPr id="3" name="2 Imagen">
          <a:extLst>
            <a:ext uri="{FF2B5EF4-FFF2-40B4-BE49-F238E27FC236}">
              <a16:creationId xmlns:a16="http://schemas.microsoft.com/office/drawing/2014/main" id="{00000000-0008-0000-0500-000003000000}"/>
            </a:ext>
          </a:extLst>
        </xdr:cNvPr>
        <xdr:cNvPicPr>
          <a:picLocks noChangeAspect="1"/>
        </xdr:cNvPicPr>
      </xdr:nvPicPr>
      <xdr:blipFill rotWithShape="1">
        <a:blip xmlns:r="http://schemas.openxmlformats.org/officeDocument/2006/relationships" r:embed="rId2"/>
        <a:srcRect r="73864"/>
        <a:stretch/>
      </xdr:blipFill>
      <xdr:spPr>
        <a:xfrm>
          <a:off x="619125" y="641779"/>
          <a:ext cx="942892" cy="401582"/>
        </a:xfrm>
        <a:prstGeom prst="rect">
          <a:avLst/>
        </a:prstGeom>
      </xdr:spPr>
    </xdr:pic>
    <xdr:clientData/>
  </xdr:twoCellAnchor>
  <xdr:twoCellAnchor editAs="oneCell">
    <xdr:from>
      <xdr:col>0</xdr:col>
      <xdr:colOff>1571624</xdr:colOff>
      <xdr:row>2</xdr:row>
      <xdr:rowOff>225368</xdr:rowOff>
    </xdr:from>
    <xdr:to>
      <xdr:col>0</xdr:col>
      <xdr:colOff>2075991</xdr:colOff>
      <xdr:row>3</xdr:row>
      <xdr:rowOff>308258</xdr:rowOff>
    </xdr:to>
    <xdr:pic>
      <xdr:nvPicPr>
        <xdr:cNvPr id="4" name="Picture 4" descr="Resultado de imagen para ICANH">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71624" y="634943"/>
          <a:ext cx="515797" cy="437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0</xdr:row>
      <xdr:rowOff>106706</xdr:rowOff>
    </xdr:from>
    <xdr:to>
      <xdr:col>0</xdr:col>
      <xdr:colOff>2132804</xdr:colOff>
      <xdr:row>2</xdr:row>
      <xdr:rowOff>31</xdr:rowOff>
    </xdr:to>
    <xdr:pic>
      <xdr:nvPicPr>
        <xdr:cNvPr id="5" name="Google Shape;65;p14">
          <a:extLst>
            <a:ext uri="{FF2B5EF4-FFF2-40B4-BE49-F238E27FC236}">
              <a16:creationId xmlns:a16="http://schemas.microsoft.com/office/drawing/2014/main" id="{00000000-0008-0000-0500-000005000000}"/>
            </a:ext>
          </a:extLst>
        </xdr:cNvPr>
        <xdr:cNvPicPr preferRelativeResize="0"/>
      </xdr:nvPicPr>
      <xdr:blipFill>
        <a:blip xmlns:r="http://schemas.openxmlformats.org/officeDocument/2006/relationships" r:embed="rId4" cstate="print">
          <a:alphaModFix/>
        </a:blip>
        <a:stretch>
          <a:fillRect/>
        </a:stretch>
      </xdr:blipFill>
      <xdr:spPr>
        <a:xfrm>
          <a:off x="95250" y="106706"/>
          <a:ext cx="2037554" cy="38545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111317</xdr:colOff>
      <xdr:row>2</xdr:row>
      <xdr:rowOff>47624</xdr:rowOff>
    </xdr:from>
    <xdr:to>
      <xdr:col>0</xdr:col>
      <xdr:colOff>841670</xdr:colOff>
      <xdr:row>3</xdr:row>
      <xdr:rowOff>269875</xdr:rowOff>
    </xdr:to>
    <xdr:pic>
      <xdr:nvPicPr>
        <xdr:cNvPr id="2" name="Picture 2" descr="Resultado de imagen para CARO Y CUERVO">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317" y="650874"/>
          <a:ext cx="730353" cy="5238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856236</xdr:colOff>
      <xdr:row>1</xdr:row>
      <xdr:rowOff>399467</xdr:rowOff>
    </xdr:from>
    <xdr:to>
      <xdr:col>0</xdr:col>
      <xdr:colOff>1977391</xdr:colOff>
      <xdr:row>3</xdr:row>
      <xdr:rowOff>343805</xdr:rowOff>
    </xdr:to>
    <xdr:pic>
      <xdr:nvPicPr>
        <xdr:cNvPr id="3" name="2 Imagen">
          <a:extLst>
            <a:ext uri="{FF2B5EF4-FFF2-40B4-BE49-F238E27FC236}">
              <a16:creationId xmlns:a16="http://schemas.microsoft.com/office/drawing/2014/main" id="{00000000-0008-0000-0600-000003000000}"/>
            </a:ext>
          </a:extLst>
        </xdr:cNvPr>
        <xdr:cNvPicPr>
          <a:picLocks noChangeAspect="1"/>
        </xdr:cNvPicPr>
      </xdr:nvPicPr>
      <xdr:blipFill rotWithShape="1">
        <a:blip xmlns:r="http://schemas.openxmlformats.org/officeDocument/2006/relationships" r:embed="rId2"/>
        <a:srcRect r="73864"/>
        <a:stretch/>
      </xdr:blipFill>
      <xdr:spPr>
        <a:xfrm>
          <a:off x="856236" y="589967"/>
          <a:ext cx="1096390" cy="658713"/>
        </a:xfrm>
        <a:prstGeom prst="rect">
          <a:avLst/>
        </a:prstGeom>
      </xdr:spPr>
    </xdr:pic>
    <xdr:clientData/>
  </xdr:twoCellAnchor>
  <xdr:twoCellAnchor editAs="oneCell">
    <xdr:from>
      <xdr:col>0</xdr:col>
      <xdr:colOff>1772708</xdr:colOff>
      <xdr:row>2</xdr:row>
      <xdr:rowOff>101269</xdr:rowOff>
    </xdr:from>
    <xdr:to>
      <xdr:col>0</xdr:col>
      <xdr:colOff>2270462</xdr:colOff>
      <xdr:row>3</xdr:row>
      <xdr:rowOff>232058</xdr:rowOff>
    </xdr:to>
    <xdr:pic>
      <xdr:nvPicPr>
        <xdr:cNvPr id="4" name="Picture 4" descr="Resultado de imagen para ICANH">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72708" y="704519"/>
          <a:ext cx="509184" cy="432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158750</xdr:colOff>
      <xdr:row>0</xdr:row>
      <xdr:rowOff>80476</xdr:rowOff>
    </xdr:from>
    <xdr:to>
      <xdr:col>0</xdr:col>
      <xdr:colOff>2174875</xdr:colOff>
      <xdr:row>1</xdr:row>
      <xdr:rowOff>270293</xdr:rowOff>
    </xdr:to>
    <xdr:pic>
      <xdr:nvPicPr>
        <xdr:cNvPr id="5" name="Google Shape;65;p14">
          <a:extLst>
            <a:ext uri="{FF2B5EF4-FFF2-40B4-BE49-F238E27FC236}">
              <a16:creationId xmlns:a16="http://schemas.microsoft.com/office/drawing/2014/main" id="{00000000-0008-0000-0600-000005000000}"/>
            </a:ext>
          </a:extLst>
        </xdr:cNvPr>
        <xdr:cNvPicPr preferRelativeResize="0"/>
      </xdr:nvPicPr>
      <xdr:blipFill>
        <a:blip xmlns:r="http://schemas.openxmlformats.org/officeDocument/2006/relationships" r:embed="rId4" cstate="print">
          <a:alphaModFix/>
        </a:blip>
        <a:stretch>
          <a:fillRect/>
        </a:stretch>
      </xdr:blipFill>
      <xdr:spPr>
        <a:xfrm>
          <a:off x="158750" y="80476"/>
          <a:ext cx="2025650" cy="384127"/>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xiomara.ruiz/Desktop/DespachoMinistro/Oficina%20de%20Planeacion/049-%20PLANEACION%20ESTRATEGICA-PLAN%20DE%20DESARROLLO/PND%202018-2022/0.%20PND%20-%20PEI/2.%20PEI/Versiones/9.%20DESPACH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Plan Estrategico Institucional "/>
      <sheetName val="Plan de Acción (1)"/>
      <sheetName val="Plan de Acción (2)"/>
      <sheetName val="Plan de Acción (3)"/>
      <sheetName val="Plan de Acción (4)"/>
      <sheetName val="Plan de Acción (5)"/>
      <sheetName val="Plan de Acción (6)"/>
      <sheetName val="Plan de Acción (7)"/>
      <sheetName val="Plan de Acción (8)"/>
      <sheetName val="Plan de Adquisiciones "/>
      <sheetName val="Indicad PGR Formación art. cult"/>
      <sheetName val="iNFRAETRCUTURA"/>
      <sheetName val="Hoja2"/>
    </sheetNames>
    <sheetDataSet>
      <sheetData sheetId="0">
        <row r="2">
          <cell r="B2" t="str">
            <v>1 - Formular e implementar las políticas públicas del sector cultural, con enfoque territorial, basadas en el reconocimiento y salvaguardia del Patrimonio y la diversidad cultural, orientadas a la garantía de derechos culturales y la consolidación de la de Economía Naranja.</v>
          </cell>
          <cell r="E2" t="str">
            <v>1. Planeación Institucional</v>
          </cell>
        </row>
        <row r="3">
          <cell r="B3" t="str">
            <v>2 - Liderar la articulación entre los diferentes niveles de gobierno, los agentes del sector cultura y el sector privado para propiciar el acceso a la cultura, la innovación y el emprendimiento cultural desde nuestros territorios.</v>
          </cell>
          <cell r="E3" t="str">
            <v>2. Gestión presupuestal y eficiencia del gasto público</v>
          </cell>
        </row>
        <row r="4">
          <cell r="B4" t="str">
            <v>3 - Ampliar la oferta institucional del sector que contribuya al cierre de brechas sociales, impulsando las manifestaciones artísticas y culturales, los talentos creativos, la innovación y el desarrollo de nuevos emprendimientos.</v>
          </cell>
          <cell r="E4" t="str">
            <v>3. Talento humano</v>
          </cell>
        </row>
        <row r="5">
          <cell r="B5" t="str">
            <v>4 - Establecer alianzas estratégicas para la consecución de recursos que apoyen el desarrollo de procesos culturales.</v>
          </cell>
          <cell r="E5" t="str">
            <v>4. Integridad</v>
          </cell>
        </row>
        <row r="6">
          <cell r="B6" t="str">
            <v>5 - Consolidación de espacios flexibles para la integración de los agentes del sector cultural con un entorno apropiado para el desarrollo integral de la cultura.</v>
          </cell>
          <cell r="E6" t="str">
            <v>5. Transparencia, acceso a la información pública y lucha contra la corrupción.</v>
          </cell>
        </row>
        <row r="7">
          <cell r="B7" t="str">
            <v>6 - Implementar acciones de protección, reconocimiento y salvaguarda del patrimonio cultural Colombiano para preservar e impulsar nuestra identidad nacional, desde los territorios.</v>
          </cell>
          <cell r="E7" t="str">
            <v>6. Fortalecimiento organizacional y simplificación de procesos</v>
          </cell>
        </row>
        <row r="8">
          <cell r="B8" t="str">
            <v>7 - Impulsar procesos creativos culturales que generen valor social agregado y fortalezca la identidad y memoria cultural.</v>
          </cell>
          <cell r="E8" t="str">
            <v>7. Servicio al ciudadano</v>
          </cell>
        </row>
        <row r="9">
          <cell r="B9" t="str">
            <v>8 - Fortalecer la capacidad de gestión y desempeño institucional mediante la mejora continua de la eficacia y eficiencia de  los procesos,  basada en la información, el control y la evaluación para la toma de decisiones.</v>
          </cell>
          <cell r="E9" t="str">
            <v>8. Participación ciudadana en la gestión pública</v>
          </cell>
        </row>
        <row r="10">
          <cell r="E10" t="str">
            <v>9. Racionalización de trámites</v>
          </cell>
        </row>
        <row r="11">
          <cell r="E11" t="str">
            <v>10. Gestión documental</v>
          </cell>
        </row>
        <row r="12">
          <cell r="E12" t="str">
            <v>11. Gobierno digital</v>
          </cell>
        </row>
        <row r="13">
          <cell r="E13" t="str">
            <v>12. Seguridad digital</v>
          </cell>
        </row>
        <row r="14">
          <cell r="E14" t="str">
            <v>13. Defensa jurídica</v>
          </cell>
        </row>
        <row r="15">
          <cell r="E15" t="str">
            <v>14. Gestión del conocimiento y la innovación</v>
          </cell>
        </row>
        <row r="16">
          <cell r="E16" t="str">
            <v>15. Control interno</v>
          </cell>
        </row>
        <row r="17">
          <cell r="E17" t="str">
            <v>16. Seguimiento y evaluación</v>
          </cell>
        </row>
        <row r="18">
          <cell r="E18" t="str">
            <v>17. Mejora normativa</v>
          </cell>
        </row>
        <row r="21">
          <cell r="E21" t="str">
            <v>INVERSIÓN</v>
          </cell>
        </row>
        <row r="22">
          <cell r="E22" t="str">
            <v>FUNCIONAMIENTO</v>
          </cell>
        </row>
        <row r="23">
          <cell r="E23" t="str">
            <v>REGALÍAS</v>
          </cell>
        </row>
        <row r="24">
          <cell r="E24" t="str">
            <v>OTRAS FUENTES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persons/person.xml><?xml version="1.0" encoding="utf-8"?>
<personList xmlns="http://schemas.microsoft.com/office/spreadsheetml/2018/threadedcomments" xmlns:x="http://schemas.openxmlformats.org/spreadsheetml/2006/main">
  <person displayName="Juliana Zamora" id="{C8A3B81A-9982-414B-8EBD-D2EDDB0B7722}" userId="f93b6e0e3644d0bb"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M48" dT="2021-02-15T20:06:07.95" personId="{C8A3B81A-9982-414B-8EBD-D2EDDB0B7722}" id="{E56F52FE-6C49-4894-BCFB-1DCB6AED62B4}">
    <text>Cuales fueron esos 12 eventos? No se entiende el avance.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0.bin"/><Relationship Id="rId1" Type="http://schemas.openxmlformats.org/officeDocument/2006/relationships/hyperlink" Target="https://mincultura.gov.co/ministerio/oficinas-y-grupos/oficina%20asesora%20de%20planeacion/plan-de-anticorrupcion/Paginas/2020.aspx"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32"/>
  <sheetViews>
    <sheetView showGridLines="0" tabSelected="1" zoomScale="60" zoomScaleNormal="60" zoomScaleSheetLayoutView="75" zoomScalePageLayoutView="75" workbookViewId="0">
      <selection activeCell="C9" sqref="C9"/>
    </sheetView>
  </sheetViews>
  <sheetFormatPr baseColWidth="10" defaultColWidth="11.44140625" defaultRowHeight="13.8" x14ac:dyDescent="0.3"/>
  <cols>
    <col min="1" max="3" width="35.6640625" style="9" customWidth="1"/>
    <col min="4" max="4" width="16.109375" style="9" customWidth="1"/>
    <col min="5" max="5" width="19.6640625" style="9" customWidth="1"/>
    <col min="6" max="6" width="18.6640625" style="9" customWidth="1"/>
    <col min="7" max="7" width="63.5546875" style="9" customWidth="1"/>
    <col min="8" max="8" width="18.109375" style="9" hidden="1" customWidth="1"/>
    <col min="9" max="9" width="74.33203125" style="9" hidden="1" customWidth="1"/>
    <col min="10" max="10" width="19.109375" style="8" hidden="1" customWidth="1"/>
    <col min="11" max="11" width="71.33203125" style="9" hidden="1" customWidth="1"/>
    <col min="12" max="12" width="23.33203125" style="9" hidden="1" customWidth="1"/>
    <col min="13" max="13" width="57.33203125" style="9" hidden="1" customWidth="1"/>
    <col min="14" max="15" width="13.5546875" style="8" customWidth="1"/>
    <col min="16" max="16" width="17.109375" style="9" customWidth="1"/>
    <col min="17" max="17" width="13.88671875" style="9" customWidth="1"/>
    <col min="18" max="18" width="12.88671875" style="9" customWidth="1"/>
    <col min="19" max="19" width="25.5546875" style="9" bestFit="1" customWidth="1"/>
    <col min="20" max="20" width="25.5546875" style="9" customWidth="1"/>
    <col min="21" max="21" width="16.5546875" style="9" customWidth="1"/>
    <col min="22" max="22" width="44.88671875" style="10" customWidth="1"/>
    <col min="23" max="23" width="14.33203125" style="8" bestFit="1" customWidth="1"/>
    <col min="24" max="24" width="12.6640625" style="8" bestFit="1" customWidth="1"/>
    <col min="25" max="16384" width="11.44140625" style="8"/>
  </cols>
  <sheetData>
    <row r="1" spans="1:24" s="6" customFormat="1" x14ac:dyDescent="0.3">
      <c r="A1" s="486"/>
      <c r="B1" s="496" t="s">
        <v>0</v>
      </c>
      <c r="C1" s="497"/>
      <c r="D1" s="497"/>
      <c r="E1" s="497"/>
      <c r="F1" s="497"/>
      <c r="G1" s="497"/>
      <c r="H1" s="497"/>
      <c r="I1" s="497"/>
      <c r="J1" s="497"/>
      <c r="K1" s="497"/>
      <c r="L1" s="497"/>
      <c r="M1" s="497"/>
      <c r="N1" s="497"/>
      <c r="O1" s="497"/>
      <c r="P1" s="497"/>
      <c r="Q1" s="497"/>
      <c r="R1" s="497"/>
      <c r="S1" s="497"/>
      <c r="T1" s="497"/>
      <c r="U1" s="498"/>
      <c r="V1" s="386" t="s">
        <v>562</v>
      </c>
    </row>
    <row r="2" spans="1:24" s="1" customFormat="1" ht="24" customHeight="1" x14ac:dyDescent="0.3">
      <c r="A2" s="487"/>
      <c r="B2" s="499"/>
      <c r="C2" s="500"/>
      <c r="D2" s="500"/>
      <c r="E2" s="500"/>
      <c r="F2" s="500"/>
      <c r="G2" s="500"/>
      <c r="H2" s="500"/>
      <c r="I2" s="500"/>
      <c r="J2" s="500"/>
      <c r="K2" s="500"/>
      <c r="L2" s="500"/>
      <c r="M2" s="500"/>
      <c r="N2" s="500"/>
      <c r="O2" s="500"/>
      <c r="P2" s="500"/>
      <c r="Q2" s="500"/>
      <c r="R2" s="500"/>
      <c r="S2" s="500"/>
      <c r="T2" s="500"/>
      <c r="U2" s="501"/>
      <c r="V2" s="488" t="s">
        <v>561</v>
      </c>
    </row>
    <row r="3" spans="1:24" s="6" customFormat="1" ht="46.95" customHeight="1" x14ac:dyDescent="0.3">
      <c r="A3" s="487"/>
      <c r="B3" s="502"/>
      <c r="C3" s="503"/>
      <c r="D3" s="503"/>
      <c r="E3" s="503"/>
      <c r="F3" s="503"/>
      <c r="G3" s="503"/>
      <c r="H3" s="503"/>
      <c r="I3" s="503"/>
      <c r="J3" s="503"/>
      <c r="K3" s="503"/>
      <c r="L3" s="503"/>
      <c r="M3" s="503"/>
      <c r="N3" s="503"/>
      <c r="O3" s="503"/>
      <c r="P3" s="503"/>
      <c r="Q3" s="503"/>
      <c r="R3" s="503"/>
      <c r="S3" s="503"/>
      <c r="T3" s="503"/>
      <c r="U3" s="504"/>
      <c r="V3" s="489"/>
    </row>
    <row r="4" spans="1:24" s="6" customFormat="1" ht="22.8" x14ac:dyDescent="0.3">
      <c r="A4" s="493" t="s">
        <v>3</v>
      </c>
      <c r="B4" s="494"/>
      <c r="C4" s="494"/>
      <c r="D4" s="494"/>
      <c r="E4" s="494"/>
      <c r="F4" s="494"/>
      <c r="G4" s="494"/>
      <c r="H4" s="494"/>
      <c r="I4" s="494"/>
      <c r="J4" s="494"/>
      <c r="K4" s="494"/>
      <c r="L4" s="494"/>
      <c r="M4" s="494"/>
      <c r="N4" s="494"/>
      <c r="O4" s="494"/>
      <c r="P4" s="494"/>
      <c r="Q4" s="494"/>
      <c r="R4" s="494"/>
      <c r="S4" s="494"/>
      <c r="T4" s="495"/>
      <c r="U4" s="410" t="s">
        <v>4</v>
      </c>
      <c r="V4" s="396">
        <v>1</v>
      </c>
    </row>
    <row r="5" spans="1:24" s="6" customFormat="1" ht="32.25" customHeight="1" thickBot="1" x14ac:dyDescent="0.35">
      <c r="A5" s="490" t="s">
        <v>554</v>
      </c>
      <c r="B5" s="491"/>
      <c r="C5" s="491"/>
      <c r="D5" s="491"/>
      <c r="E5" s="491"/>
      <c r="F5" s="491"/>
      <c r="G5" s="491"/>
      <c r="H5" s="491"/>
      <c r="I5" s="491"/>
      <c r="J5" s="491"/>
      <c r="K5" s="491"/>
      <c r="L5" s="491"/>
      <c r="M5" s="491"/>
      <c r="N5" s="491"/>
      <c r="O5" s="491"/>
      <c r="P5" s="491"/>
      <c r="Q5" s="491"/>
      <c r="R5" s="491"/>
      <c r="S5" s="491"/>
      <c r="T5" s="491"/>
      <c r="U5" s="491"/>
      <c r="V5" s="492"/>
    </row>
    <row r="6" spans="1:24" s="2" customFormat="1" ht="9.75" customHeight="1" thickBot="1" x14ac:dyDescent="0.35">
      <c r="A6" s="184"/>
    </row>
    <row r="7" spans="1:24" s="23" customFormat="1" ht="38.25" customHeight="1" x14ac:dyDescent="0.3">
      <c r="A7" s="511" t="s">
        <v>5</v>
      </c>
      <c r="B7" s="483" t="s">
        <v>6</v>
      </c>
      <c r="C7" s="483" t="s">
        <v>7</v>
      </c>
      <c r="D7" s="483" t="s">
        <v>8</v>
      </c>
      <c r="E7" s="483" t="s">
        <v>218</v>
      </c>
      <c r="F7" s="482" t="s">
        <v>573</v>
      </c>
      <c r="G7" s="482"/>
      <c r="H7" s="483" t="s">
        <v>574</v>
      </c>
      <c r="I7" s="483"/>
      <c r="J7" s="483" t="s">
        <v>575</v>
      </c>
      <c r="K7" s="483"/>
      <c r="L7" s="483" t="s">
        <v>576</v>
      </c>
      <c r="M7" s="483"/>
      <c r="N7" s="482" t="s">
        <v>577</v>
      </c>
      <c r="O7" s="483" t="s">
        <v>551</v>
      </c>
      <c r="P7" s="483" t="s">
        <v>216</v>
      </c>
      <c r="Q7" s="483" t="s">
        <v>217</v>
      </c>
      <c r="R7" s="483" t="s">
        <v>218</v>
      </c>
      <c r="S7" s="483" t="s">
        <v>9</v>
      </c>
      <c r="T7" s="482" t="s">
        <v>553</v>
      </c>
      <c r="U7" s="483" t="s">
        <v>552</v>
      </c>
      <c r="V7" s="480" t="s">
        <v>10</v>
      </c>
    </row>
    <row r="8" spans="1:24" s="23" customFormat="1" ht="37.5" customHeight="1" x14ac:dyDescent="0.3">
      <c r="A8" s="512"/>
      <c r="B8" s="484"/>
      <c r="C8" s="484"/>
      <c r="D8" s="484"/>
      <c r="E8" s="484"/>
      <c r="F8" s="418" t="s">
        <v>158</v>
      </c>
      <c r="G8" s="418" t="s">
        <v>159</v>
      </c>
      <c r="H8" s="413" t="s">
        <v>158</v>
      </c>
      <c r="I8" s="413" t="s">
        <v>159</v>
      </c>
      <c r="J8" s="413" t="s">
        <v>158</v>
      </c>
      <c r="K8" s="413" t="s">
        <v>159</v>
      </c>
      <c r="L8" s="413" t="s">
        <v>158</v>
      </c>
      <c r="M8" s="413" t="s">
        <v>159</v>
      </c>
      <c r="N8" s="485"/>
      <c r="O8" s="484"/>
      <c r="P8" s="484"/>
      <c r="Q8" s="484"/>
      <c r="R8" s="484"/>
      <c r="S8" s="484"/>
      <c r="T8" s="485"/>
      <c r="U8" s="484"/>
      <c r="V8" s="481"/>
    </row>
    <row r="9" spans="1:24" s="190" customFormat="1" ht="96.6" x14ac:dyDescent="0.3">
      <c r="A9" s="416" t="s">
        <v>466</v>
      </c>
      <c r="B9" s="417" t="s">
        <v>11</v>
      </c>
      <c r="C9" s="417" t="s">
        <v>456</v>
      </c>
      <c r="D9" s="417" t="s">
        <v>12</v>
      </c>
      <c r="E9" s="417">
        <f>R9</f>
        <v>4</v>
      </c>
      <c r="F9" s="162">
        <v>0</v>
      </c>
      <c r="G9" s="339" t="s">
        <v>594</v>
      </c>
      <c r="H9" s="211"/>
      <c r="I9" s="212"/>
      <c r="J9" s="368"/>
      <c r="K9" s="339"/>
      <c r="L9" s="427"/>
      <c r="M9" s="440"/>
      <c r="N9" s="424">
        <f>F9</f>
        <v>0</v>
      </c>
      <c r="O9" s="211">
        <v>4</v>
      </c>
      <c r="P9" s="417">
        <v>4</v>
      </c>
      <c r="Q9" s="417">
        <v>4</v>
      </c>
      <c r="R9" s="417">
        <v>4</v>
      </c>
      <c r="S9" s="417">
        <v>16</v>
      </c>
      <c r="T9" s="417">
        <v>32</v>
      </c>
      <c r="U9" s="348">
        <f>T9/S9</f>
        <v>2</v>
      </c>
      <c r="V9" s="256" t="s">
        <v>592</v>
      </c>
    </row>
    <row r="10" spans="1:24" s="190" customFormat="1" ht="96.6" x14ac:dyDescent="0.3">
      <c r="A10" s="416" t="s">
        <v>465</v>
      </c>
      <c r="B10" s="417" t="s">
        <v>11</v>
      </c>
      <c r="C10" s="417" t="s">
        <v>457</v>
      </c>
      <c r="D10" s="417" t="s">
        <v>12</v>
      </c>
      <c r="E10" s="417">
        <f t="shared" ref="E10:E21" si="0">R10</f>
        <v>1</v>
      </c>
      <c r="F10" s="162">
        <v>0</v>
      </c>
      <c r="G10" s="339" t="s">
        <v>591</v>
      </c>
      <c r="H10" s="162"/>
      <c r="I10" s="212"/>
      <c r="J10" s="162"/>
      <c r="K10" s="339"/>
      <c r="L10" s="427"/>
      <c r="M10" s="440"/>
      <c r="N10" s="424">
        <f t="shared" ref="N10:N13" si="1">F10</f>
        <v>0</v>
      </c>
      <c r="O10" s="162">
        <v>0</v>
      </c>
      <c r="P10" s="417">
        <v>1</v>
      </c>
      <c r="Q10" s="417">
        <v>1</v>
      </c>
      <c r="R10" s="417">
        <v>1</v>
      </c>
      <c r="S10" s="417">
        <v>3</v>
      </c>
      <c r="T10" s="417">
        <v>2</v>
      </c>
      <c r="U10" s="348">
        <f t="shared" ref="U10:U21" si="2">T10/S10</f>
        <v>0.66666666666666663</v>
      </c>
      <c r="V10" s="257"/>
    </row>
    <row r="11" spans="1:24" s="190" customFormat="1" ht="41.4" x14ac:dyDescent="0.3">
      <c r="A11" s="509" t="s">
        <v>14</v>
      </c>
      <c r="B11" s="207" t="s">
        <v>15</v>
      </c>
      <c r="C11" s="420" t="s">
        <v>16</v>
      </c>
      <c r="D11" s="417" t="s">
        <v>17</v>
      </c>
      <c r="E11" s="348">
        <f t="shared" si="0"/>
        <v>1</v>
      </c>
      <c r="F11" s="364">
        <v>0</v>
      </c>
      <c r="G11" s="591" t="s">
        <v>668</v>
      </c>
      <c r="H11" s="364"/>
      <c r="I11" s="213"/>
      <c r="J11" s="364"/>
      <c r="K11" s="213"/>
      <c r="L11" s="364"/>
      <c r="M11" s="213"/>
      <c r="N11" s="424">
        <f t="shared" si="1"/>
        <v>0</v>
      </c>
      <c r="O11" s="364">
        <v>1</v>
      </c>
      <c r="P11" s="348">
        <v>1</v>
      </c>
      <c r="Q11" s="348">
        <v>1</v>
      </c>
      <c r="R11" s="348">
        <v>1</v>
      </c>
      <c r="S11" s="348">
        <v>1</v>
      </c>
      <c r="T11" s="348">
        <v>1</v>
      </c>
      <c r="U11" s="348">
        <f t="shared" si="2"/>
        <v>1</v>
      </c>
      <c r="V11" s="307"/>
    </row>
    <row r="12" spans="1:24" s="190" customFormat="1" ht="27.6" x14ac:dyDescent="0.3">
      <c r="A12" s="509"/>
      <c r="B12" s="207" t="s">
        <v>15</v>
      </c>
      <c r="C12" s="420" t="s">
        <v>18</v>
      </c>
      <c r="D12" s="417" t="s">
        <v>19</v>
      </c>
      <c r="E12" s="417">
        <f t="shared" si="0"/>
        <v>1</v>
      </c>
      <c r="F12" s="162">
        <v>0</v>
      </c>
      <c r="G12" s="591" t="s">
        <v>669</v>
      </c>
      <c r="H12" s="175"/>
      <c r="I12" s="213"/>
      <c r="J12" s="417"/>
      <c r="K12" s="213"/>
      <c r="L12" s="368"/>
      <c r="M12" s="213"/>
      <c r="N12" s="424">
        <f t="shared" si="1"/>
        <v>0</v>
      </c>
      <c r="O12" s="368">
        <v>2</v>
      </c>
      <c r="P12" s="368">
        <v>1</v>
      </c>
      <c r="Q12" s="308">
        <v>1</v>
      </c>
      <c r="R12" s="308">
        <v>1</v>
      </c>
      <c r="S12" s="308">
        <v>5</v>
      </c>
      <c r="T12" s="214">
        <v>4</v>
      </c>
      <c r="U12" s="348">
        <f t="shared" si="2"/>
        <v>0.8</v>
      </c>
      <c r="V12" s="307"/>
    </row>
    <row r="13" spans="1:24" s="190" customFormat="1" ht="27.6" x14ac:dyDescent="0.3">
      <c r="A13" s="509"/>
      <c r="B13" s="207" t="s">
        <v>15</v>
      </c>
      <c r="C13" s="420" t="s">
        <v>20</v>
      </c>
      <c r="D13" s="417" t="s">
        <v>19</v>
      </c>
      <c r="E13" s="417">
        <f t="shared" si="0"/>
        <v>1</v>
      </c>
      <c r="F13" s="162">
        <v>0</v>
      </c>
      <c r="G13" s="588" t="s">
        <v>674</v>
      </c>
      <c r="H13" s="162"/>
      <c r="I13" s="213"/>
      <c r="J13" s="417"/>
      <c r="K13" s="213"/>
      <c r="L13" s="368"/>
      <c r="M13" s="213"/>
      <c r="N13" s="424">
        <f t="shared" si="1"/>
        <v>0</v>
      </c>
      <c r="O13" s="368">
        <v>1</v>
      </c>
      <c r="P13" s="368">
        <v>1</v>
      </c>
      <c r="Q13" s="214">
        <v>1</v>
      </c>
      <c r="R13" s="214">
        <v>1</v>
      </c>
      <c r="S13" s="214">
        <v>4</v>
      </c>
      <c r="T13" s="214">
        <v>3</v>
      </c>
      <c r="U13" s="348">
        <f t="shared" si="2"/>
        <v>0.75</v>
      </c>
      <c r="V13" s="307"/>
    </row>
    <row r="14" spans="1:24" s="190" customFormat="1" ht="138" x14ac:dyDescent="0.3">
      <c r="A14" s="509"/>
      <c r="B14" s="207" t="s">
        <v>15</v>
      </c>
      <c r="C14" s="420" t="s">
        <v>21</v>
      </c>
      <c r="D14" s="417" t="s">
        <v>19</v>
      </c>
      <c r="E14" s="417">
        <f t="shared" si="0"/>
        <v>3</v>
      </c>
      <c r="F14" s="417">
        <v>1</v>
      </c>
      <c r="G14" s="215" t="s">
        <v>579</v>
      </c>
      <c r="H14" s="417"/>
      <c r="I14" s="213"/>
      <c r="J14" s="417"/>
      <c r="K14" s="213"/>
      <c r="L14" s="368"/>
      <c r="M14" s="213"/>
      <c r="N14" s="162">
        <f>+F14</f>
        <v>1</v>
      </c>
      <c r="O14" s="368">
        <v>1</v>
      </c>
      <c r="P14" s="368">
        <v>1</v>
      </c>
      <c r="Q14" s="309">
        <v>3</v>
      </c>
      <c r="R14" s="309">
        <v>3</v>
      </c>
      <c r="S14" s="309">
        <v>8</v>
      </c>
      <c r="T14" s="214">
        <f>7+N14</f>
        <v>8</v>
      </c>
      <c r="U14" s="348">
        <f>T14/S14</f>
        <v>1</v>
      </c>
      <c r="V14" s="307" t="s">
        <v>592</v>
      </c>
    </row>
    <row r="15" spans="1:24" s="190" customFormat="1" ht="41.4" x14ac:dyDescent="0.3">
      <c r="A15" s="509"/>
      <c r="B15" s="207" t="s">
        <v>15</v>
      </c>
      <c r="C15" s="420" t="s">
        <v>23</v>
      </c>
      <c r="D15" s="417" t="s">
        <v>17</v>
      </c>
      <c r="E15" s="348">
        <f t="shared" si="0"/>
        <v>1</v>
      </c>
      <c r="F15" s="162">
        <v>0</v>
      </c>
      <c r="G15" s="594" t="s">
        <v>675</v>
      </c>
      <c r="H15" s="162"/>
      <c r="I15" s="216"/>
      <c r="J15" s="348"/>
      <c r="K15" s="216"/>
      <c r="L15" s="348"/>
      <c r="M15" s="216"/>
      <c r="N15" s="162">
        <f t="shared" ref="N15:N17" si="3">+F15</f>
        <v>0</v>
      </c>
      <c r="O15" s="162">
        <v>0</v>
      </c>
      <c r="P15" s="162">
        <v>0</v>
      </c>
      <c r="Q15" s="162">
        <v>0</v>
      </c>
      <c r="R15" s="348">
        <v>1</v>
      </c>
      <c r="S15" s="348">
        <v>1</v>
      </c>
      <c r="T15" s="162">
        <v>0</v>
      </c>
      <c r="U15" s="348" t="s">
        <v>83</v>
      </c>
      <c r="V15" s="307"/>
      <c r="W15" s="164"/>
      <c r="X15" s="176"/>
    </row>
    <row r="16" spans="1:24" s="190" customFormat="1" ht="45" customHeight="1" x14ac:dyDescent="0.3">
      <c r="A16" s="510" t="s">
        <v>24</v>
      </c>
      <c r="B16" s="417" t="s">
        <v>25</v>
      </c>
      <c r="C16" s="420" t="s">
        <v>168</v>
      </c>
      <c r="D16" s="417" t="s">
        <v>19</v>
      </c>
      <c r="E16" s="417">
        <f t="shared" si="0"/>
        <v>1</v>
      </c>
      <c r="F16" s="162">
        <v>0</v>
      </c>
      <c r="G16" s="441" t="s">
        <v>597</v>
      </c>
      <c r="H16" s="417"/>
      <c r="I16" s="195"/>
      <c r="J16" s="417"/>
      <c r="K16" s="207"/>
      <c r="L16" s="417"/>
      <c r="M16" s="216"/>
      <c r="N16" s="162">
        <f t="shared" si="3"/>
        <v>0</v>
      </c>
      <c r="O16" s="162">
        <v>0</v>
      </c>
      <c r="P16" s="417" t="s">
        <v>169</v>
      </c>
      <c r="Q16" s="251" t="s">
        <v>169</v>
      </c>
      <c r="R16" s="251">
        <v>1</v>
      </c>
      <c r="S16" s="251">
        <v>1</v>
      </c>
      <c r="T16" s="162">
        <v>0</v>
      </c>
      <c r="U16" s="348">
        <f>T16/S16</f>
        <v>0</v>
      </c>
      <c r="V16" s="258"/>
    </row>
    <row r="17" spans="1:24" s="190" customFormat="1" ht="96.6" x14ac:dyDescent="0.3">
      <c r="A17" s="510"/>
      <c r="B17" s="417" t="s">
        <v>571</v>
      </c>
      <c r="C17" s="420" t="s">
        <v>26</v>
      </c>
      <c r="D17" s="417" t="s">
        <v>17</v>
      </c>
      <c r="E17" s="348">
        <f t="shared" si="0"/>
        <v>1</v>
      </c>
      <c r="F17" s="364">
        <v>0.2</v>
      </c>
      <c r="G17" s="365" t="s">
        <v>653</v>
      </c>
      <c r="H17" s="364"/>
      <c r="I17" s="212"/>
      <c r="J17" s="364"/>
      <c r="K17" s="339"/>
      <c r="L17" s="442"/>
      <c r="M17" s="412"/>
      <c r="N17" s="162">
        <f t="shared" si="3"/>
        <v>0.2</v>
      </c>
      <c r="O17" s="417" t="s">
        <v>169</v>
      </c>
      <c r="P17" s="417" t="s">
        <v>169</v>
      </c>
      <c r="Q17" s="348">
        <v>0.4</v>
      </c>
      <c r="R17" s="348">
        <v>1</v>
      </c>
      <c r="S17" s="348">
        <v>1</v>
      </c>
      <c r="T17" s="348">
        <v>0.6</v>
      </c>
      <c r="U17" s="348">
        <f t="shared" si="2"/>
        <v>0.6</v>
      </c>
      <c r="V17" s="258"/>
      <c r="W17" s="164"/>
      <c r="X17" s="176"/>
    </row>
    <row r="18" spans="1:24" s="119" customFormat="1" ht="270" x14ac:dyDescent="0.3">
      <c r="A18" s="505" t="s">
        <v>27</v>
      </c>
      <c r="B18" s="507" t="s">
        <v>25</v>
      </c>
      <c r="C18" s="420" t="s">
        <v>572</v>
      </c>
      <c r="D18" s="414" t="s">
        <v>19</v>
      </c>
      <c r="E18" s="417" t="s">
        <v>83</v>
      </c>
      <c r="F18" s="162" t="s">
        <v>83</v>
      </c>
      <c r="G18" s="441" t="s">
        <v>593</v>
      </c>
      <c r="H18" s="162"/>
      <c r="I18" s="252"/>
      <c r="J18" s="162"/>
      <c r="K18" s="207"/>
      <c r="L18" s="417"/>
      <c r="M18" s="207"/>
      <c r="N18" s="162" t="str">
        <f>F18</f>
        <v>NA</v>
      </c>
      <c r="O18" s="417" t="s">
        <v>169</v>
      </c>
      <c r="P18" s="417" t="s">
        <v>169</v>
      </c>
      <c r="Q18" s="251">
        <v>1</v>
      </c>
      <c r="R18" s="417">
        <v>0</v>
      </c>
      <c r="S18" s="251">
        <v>1</v>
      </c>
      <c r="T18" s="251">
        <v>1</v>
      </c>
      <c r="U18" s="348">
        <f>T18/S18</f>
        <v>1</v>
      </c>
      <c r="V18" s="259" t="s">
        <v>592</v>
      </c>
    </row>
    <row r="19" spans="1:24" s="119" customFormat="1" ht="27.6" x14ac:dyDescent="0.3">
      <c r="A19" s="505"/>
      <c r="B19" s="507"/>
      <c r="C19" s="420" t="s">
        <v>29</v>
      </c>
      <c r="D19" s="414" t="s">
        <v>19</v>
      </c>
      <c r="E19" s="417" t="s">
        <v>83</v>
      </c>
      <c r="F19" s="162" t="s">
        <v>83</v>
      </c>
      <c r="G19" s="441" t="s">
        <v>594</v>
      </c>
      <c r="H19" s="251"/>
      <c r="I19" s="252"/>
      <c r="J19" s="251"/>
      <c r="K19" s="207"/>
      <c r="L19" s="417"/>
      <c r="M19" s="207"/>
      <c r="N19" s="162" t="str">
        <f>F19</f>
        <v>NA</v>
      </c>
      <c r="O19" s="417" t="s">
        <v>169</v>
      </c>
      <c r="P19" s="417">
        <v>1</v>
      </c>
      <c r="Q19" s="251">
        <v>2</v>
      </c>
      <c r="R19" s="251">
        <v>3</v>
      </c>
      <c r="S19" s="251">
        <v>3</v>
      </c>
      <c r="T19" s="251">
        <v>8</v>
      </c>
      <c r="U19" s="348">
        <f t="shared" si="2"/>
        <v>2.6666666666666665</v>
      </c>
      <c r="V19" s="260" t="s">
        <v>592</v>
      </c>
    </row>
    <row r="20" spans="1:24" s="119" customFormat="1" ht="135" x14ac:dyDescent="0.3">
      <c r="A20" s="505"/>
      <c r="B20" s="507"/>
      <c r="C20" s="420" t="s">
        <v>172</v>
      </c>
      <c r="D20" s="414" t="s">
        <v>17</v>
      </c>
      <c r="E20" s="253">
        <f t="shared" si="0"/>
        <v>0.25</v>
      </c>
      <c r="F20" s="253">
        <v>0</v>
      </c>
      <c r="G20" s="441" t="s">
        <v>595</v>
      </c>
      <c r="H20" s="253"/>
      <c r="I20" s="205"/>
      <c r="J20" s="253"/>
      <c r="K20" s="207"/>
      <c r="L20" s="253"/>
      <c r="M20" s="207"/>
      <c r="N20" s="162">
        <f t="shared" ref="N20:N21" si="4">F20</f>
        <v>0</v>
      </c>
      <c r="O20" s="253">
        <v>0.25</v>
      </c>
      <c r="P20" s="253">
        <v>0.25</v>
      </c>
      <c r="Q20" s="253">
        <v>0.25</v>
      </c>
      <c r="R20" s="253">
        <v>0.25</v>
      </c>
      <c r="S20" s="253">
        <v>1</v>
      </c>
      <c r="T20" s="253">
        <v>0.85</v>
      </c>
      <c r="U20" s="348">
        <f>T20/S20</f>
        <v>0.85</v>
      </c>
      <c r="V20" s="261"/>
    </row>
    <row r="21" spans="1:24" s="119" customFormat="1" ht="75.599999999999994" thickBot="1" x14ac:dyDescent="0.35">
      <c r="A21" s="506"/>
      <c r="B21" s="508"/>
      <c r="C21" s="421" t="s">
        <v>31</v>
      </c>
      <c r="D21" s="415" t="s">
        <v>19</v>
      </c>
      <c r="E21" s="419">
        <f t="shared" si="0"/>
        <v>1</v>
      </c>
      <c r="F21" s="185">
        <v>0</v>
      </c>
      <c r="G21" s="443" t="s">
        <v>596</v>
      </c>
      <c r="H21" s="185"/>
      <c r="I21" s="185"/>
      <c r="J21" s="185"/>
      <c r="K21" s="254"/>
      <c r="L21" s="262"/>
      <c r="M21" s="254"/>
      <c r="N21" s="185">
        <f t="shared" si="4"/>
        <v>0</v>
      </c>
      <c r="O21" s="262">
        <v>1</v>
      </c>
      <c r="P21" s="419">
        <v>1</v>
      </c>
      <c r="Q21" s="185">
        <v>0</v>
      </c>
      <c r="R21" s="262">
        <v>1</v>
      </c>
      <c r="S21" s="262">
        <v>3</v>
      </c>
      <c r="T21" s="262">
        <v>7</v>
      </c>
      <c r="U21" s="255">
        <f t="shared" si="2"/>
        <v>2.3333333333333335</v>
      </c>
      <c r="V21" s="263" t="s">
        <v>592</v>
      </c>
    </row>
    <row r="22" spans="1:24" s="119" customFormat="1" ht="14.4" x14ac:dyDescent="0.3">
      <c r="A22" s="165"/>
      <c r="B22" s="165"/>
      <c r="C22" s="166"/>
      <c r="D22" s="165"/>
      <c r="E22" s="167"/>
      <c r="F22" s="168"/>
      <c r="G22" s="177"/>
      <c r="H22" s="168"/>
      <c r="I22" s="169"/>
      <c r="J22" s="168"/>
      <c r="K22" s="170"/>
      <c r="L22" s="168"/>
      <c r="M22" s="170"/>
      <c r="N22" s="171"/>
      <c r="O22" s="172"/>
      <c r="P22" s="167"/>
      <c r="Q22" s="172"/>
      <c r="R22" s="172"/>
      <c r="S22" s="172"/>
      <c r="T22" s="172"/>
      <c r="U22" s="173"/>
      <c r="V22" s="411"/>
    </row>
    <row r="23" spans="1:24" s="119" customFormat="1" ht="14.4" x14ac:dyDescent="0.3">
      <c r="A23" s="165"/>
      <c r="B23" s="165"/>
      <c r="C23" s="166"/>
      <c r="D23" s="165"/>
      <c r="E23" s="167"/>
      <c r="F23" s="168"/>
      <c r="G23" s="177"/>
      <c r="H23" s="168"/>
      <c r="I23" s="169"/>
      <c r="J23" s="168"/>
      <c r="K23" s="170"/>
      <c r="L23" s="168"/>
      <c r="M23" s="170"/>
      <c r="N23" s="171"/>
      <c r="O23" s="172"/>
      <c r="P23" s="167"/>
      <c r="Q23" s="172"/>
      <c r="R23" s="172"/>
      <c r="S23" s="172"/>
      <c r="T23" s="172"/>
      <c r="U23" s="173"/>
      <c r="V23" s="411"/>
    </row>
    <row r="24" spans="1:24" x14ac:dyDescent="0.3">
      <c r="E24" s="8"/>
      <c r="I24" s="8"/>
      <c r="N24" s="9"/>
      <c r="O24" s="9"/>
      <c r="Q24" s="10"/>
      <c r="R24" s="8"/>
      <c r="S24" s="8"/>
      <c r="T24" s="8"/>
      <c r="U24" s="8"/>
      <c r="V24" s="8"/>
    </row>
    <row r="25" spans="1:24" x14ac:dyDescent="0.3">
      <c r="E25" s="8"/>
      <c r="I25" s="8"/>
      <c r="N25" s="9"/>
      <c r="O25" s="9"/>
      <c r="Q25" s="10"/>
      <c r="R25" s="8"/>
      <c r="S25" s="8"/>
      <c r="T25" s="8"/>
      <c r="U25" s="8"/>
      <c r="V25" s="8"/>
    </row>
    <row r="26" spans="1:24" x14ac:dyDescent="0.3">
      <c r="E26" s="8"/>
      <c r="I26" s="8"/>
      <c r="N26" s="9"/>
      <c r="O26" s="9"/>
      <c r="Q26" s="10"/>
      <c r="R26" s="8"/>
      <c r="S26" s="8"/>
      <c r="T26" s="8"/>
      <c r="U26" s="8"/>
      <c r="V26" s="8"/>
    </row>
    <row r="27" spans="1:24" x14ac:dyDescent="0.3">
      <c r="E27" s="8"/>
      <c r="I27" s="8"/>
      <c r="N27" s="9"/>
      <c r="O27" s="9"/>
      <c r="Q27" s="10"/>
      <c r="R27" s="8"/>
      <c r="S27" s="8"/>
      <c r="T27" s="8"/>
      <c r="U27" s="8"/>
      <c r="V27" s="8"/>
    </row>
    <row r="28" spans="1:24" x14ac:dyDescent="0.3">
      <c r="E28" s="8"/>
      <c r="I28" s="8"/>
      <c r="N28" s="9"/>
      <c r="O28" s="9"/>
      <c r="Q28" s="10"/>
      <c r="R28" s="8"/>
      <c r="S28" s="8"/>
      <c r="T28" s="8"/>
      <c r="U28" s="8"/>
      <c r="V28" s="8"/>
    </row>
    <row r="29" spans="1:24" x14ac:dyDescent="0.3">
      <c r="E29" s="8"/>
      <c r="I29" s="8"/>
      <c r="N29" s="9"/>
      <c r="O29" s="9"/>
      <c r="Q29" s="10"/>
      <c r="R29" s="8"/>
      <c r="S29" s="8"/>
      <c r="T29" s="8"/>
      <c r="U29" s="8"/>
      <c r="V29" s="8"/>
    </row>
    <row r="30" spans="1:24" x14ac:dyDescent="0.3">
      <c r="E30" s="8"/>
      <c r="I30" s="8"/>
      <c r="N30" s="9"/>
      <c r="O30" s="9"/>
      <c r="Q30" s="10"/>
      <c r="R30" s="8"/>
      <c r="S30" s="8"/>
      <c r="T30" s="8"/>
      <c r="U30" s="8"/>
      <c r="V30" s="8"/>
    </row>
    <row r="31" spans="1:24" x14ac:dyDescent="0.3">
      <c r="E31" s="8"/>
      <c r="I31" s="8"/>
      <c r="N31" s="9"/>
      <c r="O31" s="9"/>
      <c r="Q31" s="10"/>
      <c r="R31" s="8"/>
      <c r="S31" s="8"/>
      <c r="T31" s="8"/>
      <c r="U31" s="8"/>
      <c r="V31" s="8"/>
    </row>
    <row r="32" spans="1:24" x14ac:dyDescent="0.3">
      <c r="E32" s="8"/>
      <c r="I32" s="8"/>
      <c r="N32" s="9"/>
      <c r="O32" s="9"/>
      <c r="Q32" s="10"/>
      <c r="R32" s="8"/>
      <c r="S32" s="8"/>
      <c r="T32" s="8"/>
      <c r="U32" s="8"/>
      <c r="V32" s="8"/>
    </row>
  </sheetData>
  <autoFilter ref="A7:V21" xr:uid="{00000000-0009-0000-0000-000000000000}">
    <filterColumn colId="5" showButton="0"/>
    <filterColumn colId="7" showButton="0"/>
    <filterColumn colId="9" showButton="0"/>
    <filterColumn colId="11" showButton="0"/>
  </autoFilter>
  <dataConsolidate/>
  <mergeCells count="27">
    <mergeCell ref="A18:A21"/>
    <mergeCell ref="B18:B21"/>
    <mergeCell ref="C7:C8"/>
    <mergeCell ref="D7:D8"/>
    <mergeCell ref="E7:E8"/>
    <mergeCell ref="A11:A15"/>
    <mergeCell ref="A16:A17"/>
    <mergeCell ref="A7:A8"/>
    <mergeCell ref="B7:B8"/>
    <mergeCell ref="A1:A3"/>
    <mergeCell ref="V2:V3"/>
    <mergeCell ref="A5:V5"/>
    <mergeCell ref="A4:T4"/>
    <mergeCell ref="B1:U3"/>
    <mergeCell ref="V7:V8"/>
    <mergeCell ref="F7:G7"/>
    <mergeCell ref="H7:I7"/>
    <mergeCell ref="J7:K7"/>
    <mergeCell ref="L7:M7"/>
    <mergeCell ref="S7:S8"/>
    <mergeCell ref="P7:P8"/>
    <mergeCell ref="Q7:Q8"/>
    <mergeCell ref="R7:R8"/>
    <mergeCell ref="N7:N8"/>
    <mergeCell ref="O7:O8"/>
    <mergeCell ref="U7:U8"/>
    <mergeCell ref="T7:T8"/>
  </mergeCells>
  <phoneticPr fontId="25" type="noConversion"/>
  <conditionalFormatting sqref="Q12:S12">
    <cfRule type="containsBlanks" dxfId="19" priority="2">
      <formula>LEN(TRIM(Q12))=0</formula>
    </cfRule>
  </conditionalFormatting>
  <conditionalFormatting sqref="Q14:S14">
    <cfRule type="containsBlanks" dxfId="18" priority="1">
      <formula>LEN(TRIM(Q14))=0</formula>
    </cfRule>
  </conditionalFormatting>
  <printOptions horizontalCentered="1" verticalCentered="1"/>
  <pageMargins left="0" right="0" top="0.35433070866141736" bottom="0.35433070866141736" header="0.31496062992125984" footer="0.31496062992125984"/>
  <pageSetup paperSize="120" scale="10" fitToHeight="7"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W151"/>
  <sheetViews>
    <sheetView showGridLines="0" zoomScale="70" zoomScaleNormal="70" zoomScaleSheetLayoutView="85" workbookViewId="0">
      <pane ySplit="1" topLeftCell="A2" activePane="bottomLeft" state="frozen"/>
      <selection pane="bottomLeft" activeCell="M46" sqref="M46"/>
    </sheetView>
  </sheetViews>
  <sheetFormatPr baseColWidth="10" defaultColWidth="11.44140625" defaultRowHeight="14.4" x14ac:dyDescent="0.25"/>
  <cols>
    <col min="1" max="1" width="8.5546875" style="29" customWidth="1"/>
    <col min="2" max="2" width="7.44140625" style="29" bestFit="1" customWidth="1"/>
    <col min="3" max="3" width="8.44140625" style="29" customWidth="1"/>
    <col min="4" max="4" width="47.44140625" style="20" customWidth="1"/>
    <col min="5" max="5" width="43.6640625" style="20" bestFit="1" customWidth="1"/>
    <col min="6" max="11" width="18.6640625" style="20" customWidth="1"/>
    <col min="12" max="12" width="18.6640625" style="29" bestFit="1" customWidth="1"/>
    <col min="13" max="13" width="100.6640625" style="29" customWidth="1"/>
    <col min="14" max="14" width="16.6640625" style="29" bestFit="1" customWidth="1"/>
    <col min="15" max="16" width="11.44140625" style="29"/>
    <col min="17" max="17" width="42.109375" style="29" bestFit="1" customWidth="1"/>
    <col min="18" max="18" width="5.5546875" style="90" bestFit="1" customWidth="1"/>
    <col min="19" max="19" width="40.6640625" style="29" bestFit="1" customWidth="1"/>
    <col min="20" max="20" width="12.6640625" style="90" bestFit="1" customWidth="1"/>
    <col min="21" max="21" width="47.44140625" style="160" bestFit="1" customWidth="1"/>
    <col min="22" max="16384" width="11.44140625" style="29"/>
  </cols>
  <sheetData>
    <row r="1" spans="1:21" s="13" customFormat="1" ht="30" customHeight="1" thickBot="1" x14ac:dyDescent="0.35">
      <c r="A1" s="161" t="s">
        <v>223</v>
      </c>
      <c r="B1" s="161" t="s">
        <v>224</v>
      </c>
      <c r="C1" s="161" t="s">
        <v>225</v>
      </c>
      <c r="D1" s="31" t="s">
        <v>7</v>
      </c>
      <c r="E1" s="31" t="s">
        <v>163</v>
      </c>
      <c r="F1" s="32" t="s">
        <v>164</v>
      </c>
      <c r="G1" s="33" t="s">
        <v>226</v>
      </c>
      <c r="H1" s="32" t="s">
        <v>165</v>
      </c>
      <c r="I1" s="32" t="s">
        <v>166</v>
      </c>
      <c r="J1" s="34" t="s">
        <v>167</v>
      </c>
      <c r="K1" s="35" t="s">
        <v>9</v>
      </c>
      <c r="L1" s="27" t="s">
        <v>221</v>
      </c>
      <c r="M1" s="36" t="s">
        <v>162</v>
      </c>
      <c r="N1" s="27" t="s">
        <v>479</v>
      </c>
      <c r="O1" s="37" t="s">
        <v>228</v>
      </c>
      <c r="P1" s="37" t="s">
        <v>229</v>
      </c>
      <c r="Q1" s="38" t="s">
        <v>230</v>
      </c>
      <c r="R1" s="39" t="s">
        <v>222</v>
      </c>
      <c r="S1" s="40" t="s">
        <v>231</v>
      </c>
      <c r="T1" s="40" t="s">
        <v>445</v>
      </c>
      <c r="U1" s="158"/>
    </row>
    <row r="2" spans="1:21" s="50" customFormat="1" ht="15" customHeight="1" x14ac:dyDescent="0.3">
      <c r="A2" s="41">
        <v>1</v>
      </c>
      <c r="B2" s="41">
        <v>31</v>
      </c>
      <c r="C2" s="41">
        <v>221</v>
      </c>
      <c r="D2" s="42" t="s">
        <v>168</v>
      </c>
      <c r="E2" s="43" t="s">
        <v>212</v>
      </c>
      <c r="F2" s="44" t="s">
        <v>169</v>
      </c>
      <c r="G2" s="44">
        <v>0</v>
      </c>
      <c r="H2" s="44" t="s">
        <v>169</v>
      </c>
      <c r="I2" s="44" t="s">
        <v>169</v>
      </c>
      <c r="J2" s="45">
        <v>1</v>
      </c>
      <c r="K2" s="25">
        <v>1</v>
      </c>
      <c r="L2" s="44" t="s">
        <v>83</v>
      </c>
      <c r="M2" s="42" t="s">
        <v>508</v>
      </c>
      <c r="N2" s="46" t="s">
        <v>83</v>
      </c>
      <c r="O2" s="47">
        <v>262</v>
      </c>
      <c r="P2" s="47" t="s">
        <v>365</v>
      </c>
      <c r="Q2" s="48" t="s">
        <v>234</v>
      </c>
      <c r="R2" s="49" t="s">
        <v>434</v>
      </c>
      <c r="S2" s="48"/>
      <c r="T2" s="49" t="s">
        <v>435</v>
      </c>
      <c r="U2" s="159"/>
    </row>
    <row r="3" spans="1:21" s="50" customFormat="1" ht="15" customHeight="1" x14ac:dyDescent="0.3">
      <c r="A3" s="41">
        <v>1</v>
      </c>
      <c r="B3" s="41">
        <v>31</v>
      </c>
      <c r="C3" s="41">
        <v>222</v>
      </c>
      <c r="D3" s="42" t="s">
        <v>170</v>
      </c>
      <c r="E3" s="43" t="s">
        <v>212</v>
      </c>
      <c r="F3" s="51">
        <v>0.25</v>
      </c>
      <c r="G3" s="51">
        <v>0.25</v>
      </c>
      <c r="H3" s="51">
        <v>0.25</v>
      </c>
      <c r="I3" s="51">
        <v>0.25</v>
      </c>
      <c r="J3" s="52">
        <v>0.25</v>
      </c>
      <c r="K3" s="14">
        <v>0.25</v>
      </c>
      <c r="L3" s="51">
        <v>0.25</v>
      </c>
      <c r="M3" s="42" t="s">
        <v>509</v>
      </c>
      <c r="N3" s="51">
        <v>1</v>
      </c>
      <c r="O3" s="47">
        <v>179</v>
      </c>
      <c r="P3" s="47" t="s">
        <v>365</v>
      </c>
      <c r="Q3" s="48" t="s">
        <v>234</v>
      </c>
      <c r="R3" s="49" t="s">
        <v>434</v>
      </c>
      <c r="S3" s="48"/>
      <c r="T3" s="49"/>
      <c r="U3" s="159"/>
    </row>
    <row r="4" spans="1:21" s="50" customFormat="1" ht="15" customHeight="1" x14ac:dyDescent="0.3">
      <c r="A4" s="41">
        <v>1</v>
      </c>
      <c r="B4" s="41">
        <v>31</v>
      </c>
      <c r="C4" s="41">
        <v>304</v>
      </c>
      <c r="D4" s="42" t="s">
        <v>171</v>
      </c>
      <c r="E4" s="43" t="s">
        <v>236</v>
      </c>
      <c r="F4" s="53">
        <v>3</v>
      </c>
      <c r="G4" s="53">
        <v>3</v>
      </c>
      <c r="H4" s="53">
        <v>6</v>
      </c>
      <c r="I4" s="53">
        <v>1</v>
      </c>
      <c r="J4" s="45">
        <v>1</v>
      </c>
      <c r="K4" s="15">
        <v>11</v>
      </c>
      <c r="L4" s="53">
        <v>7</v>
      </c>
      <c r="M4" s="42" t="s">
        <v>526</v>
      </c>
      <c r="N4" s="54">
        <v>1.1666666666666667</v>
      </c>
      <c r="O4" s="47">
        <v>799</v>
      </c>
      <c r="P4" s="47" t="s">
        <v>365</v>
      </c>
      <c r="Q4" s="48" t="s">
        <v>238</v>
      </c>
      <c r="R4" s="49" t="s">
        <v>434</v>
      </c>
      <c r="S4" s="48" t="s">
        <v>446</v>
      </c>
      <c r="T4" s="49"/>
      <c r="U4" s="159"/>
    </row>
    <row r="5" spans="1:21" s="50" customFormat="1" ht="15" customHeight="1" x14ac:dyDescent="0.3">
      <c r="A5" s="41">
        <v>1</v>
      </c>
      <c r="B5" s="41">
        <v>32</v>
      </c>
      <c r="C5" s="41">
        <v>223</v>
      </c>
      <c r="D5" s="55" t="s">
        <v>28</v>
      </c>
      <c r="E5" s="43" t="s">
        <v>239</v>
      </c>
      <c r="F5" s="44" t="s">
        <v>169</v>
      </c>
      <c r="G5" s="44" t="s">
        <v>169</v>
      </c>
      <c r="H5" s="44" t="s">
        <v>169</v>
      </c>
      <c r="I5" s="44">
        <v>2</v>
      </c>
      <c r="J5" s="45">
        <v>3</v>
      </c>
      <c r="K5" s="25">
        <v>3</v>
      </c>
      <c r="L5" s="44" t="s">
        <v>83</v>
      </c>
      <c r="M5" s="16" t="s">
        <v>527</v>
      </c>
      <c r="N5" s="54" t="s">
        <v>83</v>
      </c>
      <c r="O5" s="47">
        <v>708</v>
      </c>
      <c r="P5" s="47" t="s">
        <v>365</v>
      </c>
      <c r="Q5" s="48" t="s">
        <v>241</v>
      </c>
      <c r="R5" s="49" t="s">
        <v>434</v>
      </c>
      <c r="S5" s="48"/>
      <c r="T5" s="49" t="s">
        <v>435</v>
      </c>
      <c r="U5" s="159"/>
    </row>
    <row r="6" spans="1:21" s="50" customFormat="1" ht="15" customHeight="1" x14ac:dyDescent="0.3">
      <c r="A6" s="41">
        <v>1</v>
      </c>
      <c r="B6" s="41">
        <v>32</v>
      </c>
      <c r="C6" s="41">
        <v>224</v>
      </c>
      <c r="D6" s="55" t="s">
        <v>29</v>
      </c>
      <c r="E6" s="43" t="s">
        <v>239</v>
      </c>
      <c r="F6" s="44" t="s">
        <v>169</v>
      </c>
      <c r="G6" s="44" t="s">
        <v>169</v>
      </c>
      <c r="H6" s="44">
        <v>1</v>
      </c>
      <c r="I6" s="44">
        <v>2</v>
      </c>
      <c r="J6" s="45">
        <v>3</v>
      </c>
      <c r="K6" s="25">
        <v>3</v>
      </c>
      <c r="L6" s="44">
        <v>7</v>
      </c>
      <c r="M6" s="55" t="s">
        <v>510</v>
      </c>
      <c r="N6" s="46">
        <v>7</v>
      </c>
      <c r="O6" s="47">
        <v>435</v>
      </c>
      <c r="P6" s="47" t="s">
        <v>365</v>
      </c>
      <c r="Q6" s="48" t="s">
        <v>241</v>
      </c>
      <c r="R6" s="49" t="s">
        <v>434</v>
      </c>
      <c r="S6" s="48"/>
      <c r="T6" s="49" t="s">
        <v>435</v>
      </c>
      <c r="U6" s="159"/>
    </row>
    <row r="7" spans="1:21" s="50" customFormat="1" ht="15" customHeight="1" x14ac:dyDescent="0.3">
      <c r="A7" s="41">
        <v>1</v>
      </c>
      <c r="B7" s="41">
        <v>32</v>
      </c>
      <c r="C7" s="41">
        <v>226</v>
      </c>
      <c r="D7" s="55" t="s">
        <v>172</v>
      </c>
      <c r="E7" s="43" t="s">
        <v>243</v>
      </c>
      <c r="F7" s="56">
        <v>0.25</v>
      </c>
      <c r="G7" s="56">
        <v>0.35</v>
      </c>
      <c r="H7" s="56">
        <v>0.25</v>
      </c>
      <c r="I7" s="56">
        <v>0.25</v>
      </c>
      <c r="J7" s="57">
        <v>0.25</v>
      </c>
      <c r="K7" s="142">
        <v>1</v>
      </c>
      <c r="L7" s="56">
        <v>0.55000000000000004</v>
      </c>
      <c r="M7" s="55" t="s">
        <v>528</v>
      </c>
      <c r="N7" s="58">
        <v>2.2000000000000002</v>
      </c>
      <c r="O7" s="47">
        <v>1883</v>
      </c>
      <c r="P7" s="47" t="s">
        <v>365</v>
      </c>
      <c r="Q7" s="145" t="s">
        <v>245</v>
      </c>
      <c r="R7" s="49" t="s">
        <v>434</v>
      </c>
      <c r="S7" s="48"/>
      <c r="T7" s="49" t="s">
        <v>435</v>
      </c>
      <c r="U7" s="159"/>
    </row>
    <row r="8" spans="1:21" s="50" customFormat="1" ht="15" customHeight="1" x14ac:dyDescent="0.3">
      <c r="A8" s="41">
        <v>1</v>
      </c>
      <c r="B8" s="41">
        <v>32</v>
      </c>
      <c r="C8" s="41">
        <v>227</v>
      </c>
      <c r="D8" s="55" t="s">
        <v>31</v>
      </c>
      <c r="E8" s="43" t="s">
        <v>236</v>
      </c>
      <c r="F8" s="59">
        <v>1</v>
      </c>
      <c r="G8" s="59">
        <v>1</v>
      </c>
      <c r="H8" s="59">
        <v>1</v>
      </c>
      <c r="I8" s="59">
        <v>1</v>
      </c>
      <c r="J8" s="146" t="s">
        <v>169</v>
      </c>
      <c r="K8" s="15">
        <v>3</v>
      </c>
      <c r="L8" s="59">
        <v>1</v>
      </c>
      <c r="M8" s="55" t="s">
        <v>480</v>
      </c>
      <c r="N8" s="58">
        <v>1</v>
      </c>
      <c r="O8" s="47">
        <v>758</v>
      </c>
      <c r="P8" s="47" t="s">
        <v>365</v>
      </c>
      <c r="Q8" s="48" t="s">
        <v>238</v>
      </c>
      <c r="R8" s="49" t="s">
        <v>434</v>
      </c>
      <c r="S8" s="48"/>
      <c r="T8" s="49" t="s">
        <v>435</v>
      </c>
      <c r="U8" s="159"/>
    </row>
    <row r="9" spans="1:21" s="50" customFormat="1" ht="15" customHeight="1" x14ac:dyDescent="0.3">
      <c r="A9" s="41">
        <v>1</v>
      </c>
      <c r="B9" s="41">
        <v>33</v>
      </c>
      <c r="C9" s="41">
        <v>228</v>
      </c>
      <c r="D9" s="55" t="s">
        <v>173</v>
      </c>
      <c r="E9" s="43" t="s">
        <v>236</v>
      </c>
      <c r="F9" s="44">
        <v>1</v>
      </c>
      <c r="G9" s="44">
        <v>4</v>
      </c>
      <c r="H9" s="44">
        <v>14</v>
      </c>
      <c r="I9" s="44">
        <v>14</v>
      </c>
      <c r="J9" s="45">
        <v>14</v>
      </c>
      <c r="K9" s="25">
        <v>14</v>
      </c>
      <c r="L9" s="59">
        <v>14</v>
      </c>
      <c r="M9" s="55" t="s">
        <v>529</v>
      </c>
      <c r="N9" s="46">
        <v>1</v>
      </c>
      <c r="O9" s="47">
        <v>1016</v>
      </c>
      <c r="P9" s="47" t="s">
        <v>365</v>
      </c>
      <c r="Q9" s="48" t="s">
        <v>238</v>
      </c>
      <c r="R9" s="49" t="s">
        <v>434</v>
      </c>
      <c r="S9" s="48" t="s">
        <v>447</v>
      </c>
      <c r="T9" s="49"/>
      <c r="U9" s="159"/>
    </row>
    <row r="10" spans="1:21" s="50" customFormat="1" ht="15" customHeight="1" x14ac:dyDescent="0.3">
      <c r="A10" s="41">
        <v>2</v>
      </c>
      <c r="B10" s="41">
        <v>47</v>
      </c>
      <c r="C10" s="41">
        <v>229</v>
      </c>
      <c r="D10" s="55" t="s">
        <v>53</v>
      </c>
      <c r="E10" s="43" t="s">
        <v>248</v>
      </c>
      <c r="F10" s="56">
        <v>0.93</v>
      </c>
      <c r="G10" s="56">
        <v>0.93</v>
      </c>
      <c r="H10" s="56">
        <v>0.96</v>
      </c>
      <c r="I10" s="56">
        <v>0.98</v>
      </c>
      <c r="J10" s="57">
        <v>1</v>
      </c>
      <c r="K10" s="14">
        <v>1</v>
      </c>
      <c r="L10" s="56">
        <v>0.96</v>
      </c>
      <c r="M10" s="55" t="s">
        <v>530</v>
      </c>
      <c r="N10" s="58">
        <v>1</v>
      </c>
      <c r="O10" s="47">
        <v>456</v>
      </c>
      <c r="P10" s="47" t="s">
        <v>365</v>
      </c>
      <c r="Q10" s="48" t="s">
        <v>436</v>
      </c>
      <c r="R10" s="49" t="s">
        <v>434</v>
      </c>
      <c r="S10" s="48"/>
      <c r="T10" s="49" t="s">
        <v>435</v>
      </c>
      <c r="U10" s="159"/>
    </row>
    <row r="11" spans="1:21" s="50" customFormat="1" ht="15" customHeight="1" x14ac:dyDescent="0.3">
      <c r="A11" s="41">
        <v>2</v>
      </c>
      <c r="B11" s="41">
        <v>47</v>
      </c>
      <c r="C11" s="41">
        <v>230</v>
      </c>
      <c r="D11" s="55" t="s">
        <v>448</v>
      </c>
      <c r="E11" s="43" t="s">
        <v>248</v>
      </c>
      <c r="F11" s="147">
        <v>2711</v>
      </c>
      <c r="G11" s="147">
        <v>3102</v>
      </c>
      <c r="H11" s="147">
        <v>5211</v>
      </c>
      <c r="I11" s="147">
        <v>6711</v>
      </c>
      <c r="J11" s="148">
        <v>7711</v>
      </c>
      <c r="K11" s="143">
        <v>7711</v>
      </c>
      <c r="L11" s="147">
        <v>7754</v>
      </c>
      <c r="M11" s="55" t="s">
        <v>511</v>
      </c>
      <c r="N11" s="58">
        <v>1.4880061408558818</v>
      </c>
      <c r="O11" s="47">
        <v>292</v>
      </c>
      <c r="P11" s="47" t="s">
        <v>365</v>
      </c>
      <c r="Q11" s="48" t="s">
        <v>436</v>
      </c>
      <c r="R11" s="49" t="s">
        <v>434</v>
      </c>
      <c r="S11" s="48" t="s">
        <v>449</v>
      </c>
      <c r="T11" s="49" t="s">
        <v>435</v>
      </c>
      <c r="U11" s="159"/>
    </row>
    <row r="12" spans="1:21" s="50" customFormat="1" ht="15" customHeight="1" x14ac:dyDescent="0.3">
      <c r="A12" s="41">
        <v>2</v>
      </c>
      <c r="B12" s="41">
        <v>47</v>
      </c>
      <c r="C12" s="41">
        <v>231</v>
      </c>
      <c r="D12" s="55" t="s">
        <v>55</v>
      </c>
      <c r="E12" s="43" t="s">
        <v>248</v>
      </c>
      <c r="F12" s="147" t="s">
        <v>169</v>
      </c>
      <c r="G12" s="147" t="s">
        <v>169</v>
      </c>
      <c r="H12" s="147">
        <v>1134</v>
      </c>
      <c r="I12" s="147" t="s">
        <v>169</v>
      </c>
      <c r="J12" s="148"/>
      <c r="K12" s="25">
        <v>1134</v>
      </c>
      <c r="L12" s="147">
        <v>1130</v>
      </c>
      <c r="M12" s="55" t="s">
        <v>512</v>
      </c>
      <c r="N12" s="58">
        <v>0.99647266313932981</v>
      </c>
      <c r="O12" s="47">
        <v>381</v>
      </c>
      <c r="P12" s="47" t="s">
        <v>365</v>
      </c>
      <c r="Q12" s="48" t="s">
        <v>436</v>
      </c>
      <c r="R12" s="49" t="s">
        <v>434</v>
      </c>
      <c r="S12" s="48"/>
      <c r="T12" s="49" t="s">
        <v>435</v>
      </c>
      <c r="U12" s="159"/>
    </row>
    <row r="13" spans="1:21" s="50" customFormat="1" ht="15" customHeight="1" x14ac:dyDescent="0.3">
      <c r="A13" s="41">
        <v>2</v>
      </c>
      <c r="B13" s="41">
        <v>49</v>
      </c>
      <c r="C13" s="41">
        <v>233</v>
      </c>
      <c r="D13" s="55" t="s">
        <v>437</v>
      </c>
      <c r="E13" s="43" t="s">
        <v>253</v>
      </c>
      <c r="F13" s="44">
        <v>16</v>
      </c>
      <c r="G13" s="44">
        <v>17</v>
      </c>
      <c r="H13" s="44">
        <v>21</v>
      </c>
      <c r="I13" s="44">
        <v>22</v>
      </c>
      <c r="J13" s="45">
        <v>24</v>
      </c>
      <c r="K13" s="25">
        <v>24</v>
      </c>
      <c r="L13" s="59">
        <v>21</v>
      </c>
      <c r="M13" s="55" t="s">
        <v>481</v>
      </c>
      <c r="N13" s="46">
        <v>1</v>
      </c>
      <c r="O13" s="47">
        <v>1749</v>
      </c>
      <c r="P13" s="47" t="s">
        <v>365</v>
      </c>
      <c r="Q13" s="48" t="s">
        <v>238</v>
      </c>
      <c r="R13" s="49" t="s">
        <v>434</v>
      </c>
      <c r="S13" s="48" t="s">
        <v>438</v>
      </c>
      <c r="T13" s="49"/>
      <c r="U13" s="159"/>
    </row>
    <row r="14" spans="1:21" s="50" customFormat="1" ht="15" customHeight="1" x14ac:dyDescent="0.3">
      <c r="A14" s="41">
        <v>2</v>
      </c>
      <c r="B14" s="41">
        <v>49</v>
      </c>
      <c r="C14" s="41">
        <v>234</v>
      </c>
      <c r="D14" s="55" t="s">
        <v>175</v>
      </c>
      <c r="E14" s="43" t="s">
        <v>253</v>
      </c>
      <c r="F14" s="44">
        <v>8</v>
      </c>
      <c r="G14" s="44">
        <v>10</v>
      </c>
      <c r="H14" s="44">
        <v>24</v>
      </c>
      <c r="I14" s="44">
        <v>32</v>
      </c>
      <c r="J14" s="45">
        <v>40</v>
      </c>
      <c r="K14" s="25">
        <v>40</v>
      </c>
      <c r="L14" s="59">
        <v>22</v>
      </c>
      <c r="M14" s="55" t="s">
        <v>513</v>
      </c>
      <c r="N14" s="46">
        <v>0.91666666666666663</v>
      </c>
      <c r="O14" s="47">
        <v>1826</v>
      </c>
      <c r="P14" s="47" t="s">
        <v>365</v>
      </c>
      <c r="Q14" s="48" t="s">
        <v>238</v>
      </c>
      <c r="R14" s="49" t="s">
        <v>434</v>
      </c>
      <c r="S14" s="48" t="s">
        <v>439</v>
      </c>
      <c r="T14" s="49"/>
      <c r="U14" s="159"/>
    </row>
    <row r="15" spans="1:21" s="50" customFormat="1" ht="15" customHeight="1" x14ac:dyDescent="0.3">
      <c r="A15" s="41">
        <v>2</v>
      </c>
      <c r="B15" s="41">
        <v>49</v>
      </c>
      <c r="C15" s="41">
        <v>289</v>
      </c>
      <c r="D15" s="16" t="s">
        <v>257</v>
      </c>
      <c r="E15" s="43" t="s">
        <v>258</v>
      </c>
      <c r="F15" s="44">
        <v>0</v>
      </c>
      <c r="G15" s="44">
        <v>0</v>
      </c>
      <c r="H15" s="44">
        <v>1</v>
      </c>
      <c r="I15" s="44">
        <v>0</v>
      </c>
      <c r="J15" s="45">
        <v>0</v>
      </c>
      <c r="K15" s="25">
        <v>1</v>
      </c>
      <c r="L15" s="44">
        <v>1</v>
      </c>
      <c r="M15" s="16" t="s">
        <v>531</v>
      </c>
      <c r="N15" s="46">
        <v>1</v>
      </c>
      <c r="O15" s="47">
        <v>1983</v>
      </c>
      <c r="P15" s="47" t="s">
        <v>365</v>
      </c>
      <c r="Q15" s="48" t="s">
        <v>260</v>
      </c>
      <c r="R15" s="49" t="s">
        <v>434</v>
      </c>
      <c r="S15" s="48" t="s">
        <v>261</v>
      </c>
      <c r="T15" s="49"/>
      <c r="U15" s="159"/>
    </row>
    <row r="16" spans="1:21" s="50" customFormat="1" ht="15" customHeight="1" x14ac:dyDescent="0.3">
      <c r="A16" s="41">
        <v>2</v>
      </c>
      <c r="B16" s="41">
        <v>50</v>
      </c>
      <c r="C16" s="41">
        <v>235</v>
      </c>
      <c r="D16" s="55" t="s">
        <v>57</v>
      </c>
      <c r="E16" s="43" t="s">
        <v>236</v>
      </c>
      <c r="F16" s="44">
        <v>3</v>
      </c>
      <c r="G16" s="44">
        <v>7</v>
      </c>
      <c r="H16" s="44">
        <v>3</v>
      </c>
      <c r="I16" s="44">
        <v>3</v>
      </c>
      <c r="J16" s="45">
        <v>1</v>
      </c>
      <c r="K16" s="25">
        <v>10</v>
      </c>
      <c r="L16" s="59">
        <v>2</v>
      </c>
      <c r="M16" s="55" t="s">
        <v>532</v>
      </c>
      <c r="N16" s="46">
        <v>0.66666666666666663</v>
      </c>
      <c r="O16" s="47">
        <v>1646</v>
      </c>
      <c r="P16" s="47" t="s">
        <v>365</v>
      </c>
      <c r="Q16" s="48" t="s">
        <v>238</v>
      </c>
      <c r="R16" s="49" t="s">
        <v>435</v>
      </c>
      <c r="S16" s="48"/>
      <c r="T16" s="49" t="s">
        <v>435</v>
      </c>
      <c r="U16" s="159"/>
    </row>
    <row r="17" spans="1:21" s="50" customFormat="1" ht="15" customHeight="1" x14ac:dyDescent="0.3">
      <c r="A17" s="41">
        <v>2</v>
      </c>
      <c r="B17" s="41">
        <v>50</v>
      </c>
      <c r="C17" s="41">
        <v>236</v>
      </c>
      <c r="D17" s="55" t="s">
        <v>58</v>
      </c>
      <c r="E17" s="43" t="s">
        <v>236</v>
      </c>
      <c r="F17" s="44">
        <v>0</v>
      </c>
      <c r="G17" s="44">
        <v>4</v>
      </c>
      <c r="H17" s="44">
        <v>25</v>
      </c>
      <c r="I17" s="44">
        <v>10</v>
      </c>
      <c r="J17" s="45">
        <v>0</v>
      </c>
      <c r="K17" s="25">
        <v>35</v>
      </c>
      <c r="L17" s="59">
        <v>39</v>
      </c>
      <c r="M17" s="55" t="s">
        <v>514</v>
      </c>
      <c r="N17" s="46">
        <v>1.56</v>
      </c>
      <c r="O17" s="47">
        <v>1903</v>
      </c>
      <c r="P17" s="47" t="s">
        <v>365</v>
      </c>
      <c r="Q17" s="48" t="s">
        <v>238</v>
      </c>
      <c r="R17" s="49" t="s">
        <v>435</v>
      </c>
      <c r="S17" s="48" t="s">
        <v>450</v>
      </c>
      <c r="T17" s="49" t="s">
        <v>435</v>
      </c>
      <c r="U17" s="159"/>
    </row>
    <row r="18" spans="1:21" s="50" customFormat="1" ht="15" customHeight="1" x14ac:dyDescent="0.3">
      <c r="A18" s="41">
        <v>2</v>
      </c>
      <c r="B18" s="41">
        <v>51</v>
      </c>
      <c r="C18" s="41">
        <v>237</v>
      </c>
      <c r="D18" s="55" t="s">
        <v>177</v>
      </c>
      <c r="E18" s="43" t="s">
        <v>243</v>
      </c>
      <c r="F18" s="60">
        <v>1</v>
      </c>
      <c r="G18" s="60">
        <v>0.56000000000000005</v>
      </c>
      <c r="H18" s="60">
        <v>1</v>
      </c>
      <c r="I18" s="60">
        <v>1</v>
      </c>
      <c r="J18" s="61">
        <v>1</v>
      </c>
      <c r="K18" s="14">
        <v>1</v>
      </c>
      <c r="L18" s="60">
        <v>1</v>
      </c>
      <c r="M18" s="16" t="s">
        <v>533</v>
      </c>
      <c r="N18" s="46">
        <v>1</v>
      </c>
      <c r="O18" s="47">
        <v>1993</v>
      </c>
      <c r="P18" s="47" t="s">
        <v>365</v>
      </c>
      <c r="Q18" s="62" t="s">
        <v>245</v>
      </c>
      <c r="R18" s="49" t="s">
        <v>434</v>
      </c>
      <c r="S18" s="48"/>
      <c r="T18" s="49"/>
      <c r="U18" s="159"/>
    </row>
    <row r="19" spans="1:21" s="50" customFormat="1" ht="15" customHeight="1" x14ac:dyDescent="0.3">
      <c r="A19" s="41">
        <v>3</v>
      </c>
      <c r="B19" s="41">
        <v>52</v>
      </c>
      <c r="C19" s="41">
        <v>238</v>
      </c>
      <c r="D19" s="55" t="s">
        <v>82</v>
      </c>
      <c r="E19" s="43" t="s">
        <v>265</v>
      </c>
      <c r="F19" s="149" t="s">
        <v>83</v>
      </c>
      <c r="G19" s="149">
        <v>0</v>
      </c>
      <c r="H19" s="149">
        <v>4</v>
      </c>
      <c r="I19" s="44" t="s">
        <v>83</v>
      </c>
      <c r="J19" s="45">
        <v>4.2</v>
      </c>
      <c r="K19" s="25">
        <v>4.2</v>
      </c>
      <c r="L19" s="149">
        <v>3.8</v>
      </c>
      <c r="M19" s="55" t="s">
        <v>515</v>
      </c>
      <c r="N19" s="46">
        <v>0.95</v>
      </c>
      <c r="O19" s="47">
        <v>632</v>
      </c>
      <c r="P19" s="47" t="s">
        <v>365</v>
      </c>
      <c r="Q19" s="48" t="s">
        <v>267</v>
      </c>
      <c r="R19" s="49" t="s">
        <v>435</v>
      </c>
      <c r="S19" s="48"/>
      <c r="T19" s="49" t="s">
        <v>435</v>
      </c>
      <c r="U19" s="159"/>
    </row>
    <row r="20" spans="1:21" s="50" customFormat="1" ht="15" customHeight="1" x14ac:dyDescent="0.3">
      <c r="A20" s="41">
        <v>3</v>
      </c>
      <c r="B20" s="41">
        <v>52</v>
      </c>
      <c r="C20" s="41">
        <v>239</v>
      </c>
      <c r="D20" s="55" t="s">
        <v>84</v>
      </c>
      <c r="E20" s="43" t="s">
        <v>265</v>
      </c>
      <c r="F20" s="149" t="s">
        <v>83</v>
      </c>
      <c r="G20" s="149">
        <v>0</v>
      </c>
      <c r="H20" s="149">
        <v>4.3</v>
      </c>
      <c r="I20" s="44" t="s">
        <v>85</v>
      </c>
      <c r="J20" s="45">
        <v>4.4000000000000004</v>
      </c>
      <c r="K20" s="25">
        <v>4.4000000000000004</v>
      </c>
      <c r="L20" s="149">
        <v>3.9</v>
      </c>
      <c r="M20" s="55" t="s">
        <v>516</v>
      </c>
      <c r="N20" s="46">
        <v>0.90697674418604657</v>
      </c>
      <c r="O20" s="47">
        <v>640</v>
      </c>
      <c r="P20" s="47" t="s">
        <v>365</v>
      </c>
      <c r="Q20" s="48" t="s">
        <v>267</v>
      </c>
      <c r="R20" s="49" t="s">
        <v>435</v>
      </c>
      <c r="S20" s="48"/>
      <c r="T20" s="49" t="s">
        <v>435</v>
      </c>
      <c r="U20" s="159"/>
    </row>
    <row r="21" spans="1:21" s="50" customFormat="1" ht="15" customHeight="1" x14ac:dyDescent="0.3">
      <c r="A21" s="41">
        <v>3</v>
      </c>
      <c r="B21" s="41">
        <v>52</v>
      </c>
      <c r="C21" s="41">
        <v>240</v>
      </c>
      <c r="D21" s="55" t="s">
        <v>86</v>
      </c>
      <c r="E21" s="43" t="s">
        <v>265</v>
      </c>
      <c r="F21" s="150">
        <v>2800</v>
      </c>
      <c r="G21" s="150">
        <v>2800</v>
      </c>
      <c r="H21" s="150">
        <v>4300</v>
      </c>
      <c r="I21" s="150">
        <v>5800</v>
      </c>
      <c r="J21" s="151">
        <v>7300</v>
      </c>
      <c r="K21" s="143">
        <v>7300</v>
      </c>
      <c r="L21" s="150">
        <v>4300</v>
      </c>
      <c r="M21" s="55" t="s">
        <v>517</v>
      </c>
      <c r="N21" s="46">
        <v>1</v>
      </c>
      <c r="O21" s="47">
        <v>850</v>
      </c>
      <c r="P21" s="47" t="s">
        <v>365</v>
      </c>
      <c r="Q21" s="48" t="s">
        <v>267</v>
      </c>
      <c r="R21" s="49" t="s">
        <v>435</v>
      </c>
      <c r="S21" s="48"/>
      <c r="T21" s="49" t="s">
        <v>435</v>
      </c>
      <c r="U21" s="159"/>
    </row>
    <row r="22" spans="1:21" s="50" customFormat="1" ht="15" customHeight="1" x14ac:dyDescent="0.3">
      <c r="A22" s="41">
        <v>3</v>
      </c>
      <c r="B22" s="41">
        <v>52</v>
      </c>
      <c r="C22" s="41">
        <v>241</v>
      </c>
      <c r="D22" s="55" t="s">
        <v>178</v>
      </c>
      <c r="E22" s="43" t="s">
        <v>269</v>
      </c>
      <c r="F22" s="150">
        <v>750000</v>
      </c>
      <c r="G22" s="150">
        <v>1700038</v>
      </c>
      <c r="H22" s="150">
        <v>2955000</v>
      </c>
      <c r="I22" s="150">
        <v>3755000</v>
      </c>
      <c r="J22" s="151">
        <v>4555000</v>
      </c>
      <c r="K22" s="143">
        <v>4555000</v>
      </c>
      <c r="L22" s="150">
        <v>2980751</v>
      </c>
      <c r="M22" s="55" t="s">
        <v>482</v>
      </c>
      <c r="N22" s="46">
        <v>1.0087143824027072</v>
      </c>
      <c r="O22" s="47">
        <v>239</v>
      </c>
      <c r="P22" s="47" t="s">
        <v>365</v>
      </c>
      <c r="Q22" s="152" t="s">
        <v>271</v>
      </c>
      <c r="R22" s="49" t="s">
        <v>434</v>
      </c>
      <c r="S22" s="48" t="s">
        <v>439</v>
      </c>
      <c r="T22" s="49" t="s">
        <v>435</v>
      </c>
      <c r="U22" s="159"/>
    </row>
    <row r="23" spans="1:21" s="50" customFormat="1" ht="15" customHeight="1" x14ac:dyDescent="0.3">
      <c r="A23" s="41">
        <v>3</v>
      </c>
      <c r="B23" s="41">
        <v>52</v>
      </c>
      <c r="C23" s="41">
        <v>242</v>
      </c>
      <c r="D23" s="55" t="s">
        <v>179</v>
      </c>
      <c r="E23" s="43" t="s">
        <v>265</v>
      </c>
      <c r="F23" s="150">
        <v>543</v>
      </c>
      <c r="G23" s="150">
        <v>543</v>
      </c>
      <c r="H23" s="150">
        <v>730</v>
      </c>
      <c r="I23" s="150">
        <v>915</v>
      </c>
      <c r="J23" s="151">
        <v>1100</v>
      </c>
      <c r="K23" s="143">
        <v>1100</v>
      </c>
      <c r="L23" s="150">
        <v>730</v>
      </c>
      <c r="M23" s="55" t="s">
        <v>483</v>
      </c>
      <c r="N23" s="46">
        <v>1</v>
      </c>
      <c r="O23" s="47">
        <v>1755</v>
      </c>
      <c r="P23" s="47" t="s">
        <v>365</v>
      </c>
      <c r="Q23" s="48" t="s">
        <v>267</v>
      </c>
      <c r="R23" s="49" t="s">
        <v>434</v>
      </c>
      <c r="S23" s="48"/>
      <c r="T23" s="49" t="s">
        <v>435</v>
      </c>
      <c r="U23" s="159"/>
    </row>
    <row r="24" spans="1:21" s="50" customFormat="1" ht="15" customHeight="1" x14ac:dyDescent="0.3">
      <c r="A24" s="41">
        <v>3</v>
      </c>
      <c r="B24" s="41">
        <v>53</v>
      </c>
      <c r="C24" s="41">
        <v>243</v>
      </c>
      <c r="D24" s="55" t="s">
        <v>180</v>
      </c>
      <c r="E24" s="43" t="s">
        <v>239</v>
      </c>
      <c r="F24" s="150">
        <v>16</v>
      </c>
      <c r="G24" s="150">
        <v>16</v>
      </c>
      <c r="H24" s="150">
        <v>24</v>
      </c>
      <c r="I24" s="150">
        <v>29</v>
      </c>
      <c r="J24" s="151">
        <v>32</v>
      </c>
      <c r="K24" s="143">
        <v>32</v>
      </c>
      <c r="L24" s="44">
        <v>45</v>
      </c>
      <c r="M24" s="16" t="s">
        <v>534</v>
      </c>
      <c r="N24" s="46">
        <v>1.875</v>
      </c>
      <c r="O24" s="47">
        <v>813</v>
      </c>
      <c r="P24" s="47" t="s">
        <v>365</v>
      </c>
      <c r="Q24" s="48" t="s">
        <v>241</v>
      </c>
      <c r="R24" s="49" t="s">
        <v>434</v>
      </c>
      <c r="S24" s="48"/>
      <c r="T24" s="49" t="s">
        <v>435</v>
      </c>
      <c r="U24" s="159"/>
    </row>
    <row r="25" spans="1:21" s="50" customFormat="1" ht="15" customHeight="1" x14ac:dyDescent="0.3">
      <c r="A25" s="41">
        <v>3</v>
      </c>
      <c r="B25" s="41">
        <v>53</v>
      </c>
      <c r="C25" s="41">
        <v>244</v>
      </c>
      <c r="D25" s="55" t="s">
        <v>88</v>
      </c>
      <c r="E25" s="43" t="s">
        <v>269</v>
      </c>
      <c r="F25" s="150">
        <v>4251</v>
      </c>
      <c r="G25" s="150">
        <v>4664</v>
      </c>
      <c r="H25" s="150">
        <v>6571</v>
      </c>
      <c r="I25" s="150">
        <v>8931</v>
      </c>
      <c r="J25" s="151">
        <v>11291</v>
      </c>
      <c r="K25" s="143">
        <v>11291</v>
      </c>
      <c r="L25" s="150">
        <v>7943</v>
      </c>
      <c r="M25" s="55" t="s">
        <v>484</v>
      </c>
      <c r="N25" s="46">
        <v>1.2087962258408158</v>
      </c>
      <c r="O25" s="47">
        <v>1121</v>
      </c>
      <c r="P25" s="47" t="s">
        <v>365</v>
      </c>
      <c r="Q25" s="145" t="s">
        <v>271</v>
      </c>
      <c r="R25" s="49" t="s">
        <v>435</v>
      </c>
      <c r="S25" s="48"/>
      <c r="T25" s="49" t="s">
        <v>435</v>
      </c>
      <c r="U25" s="159"/>
    </row>
    <row r="26" spans="1:21" s="50" customFormat="1" ht="15" customHeight="1" x14ac:dyDescent="0.3">
      <c r="A26" s="41">
        <v>3</v>
      </c>
      <c r="B26" s="41">
        <v>53</v>
      </c>
      <c r="C26" s="41">
        <v>245</v>
      </c>
      <c r="D26" s="55" t="s">
        <v>181</v>
      </c>
      <c r="E26" s="43" t="s">
        <v>269</v>
      </c>
      <c r="F26" s="150">
        <v>201000</v>
      </c>
      <c r="G26" s="150">
        <v>187566</v>
      </c>
      <c r="H26" s="150">
        <v>211000</v>
      </c>
      <c r="I26" s="150">
        <v>231000</v>
      </c>
      <c r="J26" s="151">
        <v>251000</v>
      </c>
      <c r="K26" s="143">
        <v>251000</v>
      </c>
      <c r="L26" s="150">
        <v>212695</v>
      </c>
      <c r="M26" s="55" t="s">
        <v>485</v>
      </c>
      <c r="N26" s="46">
        <v>1.0080331753554503</v>
      </c>
      <c r="O26" s="47">
        <v>475</v>
      </c>
      <c r="P26" s="47" t="s">
        <v>365</v>
      </c>
      <c r="Q26" s="26" t="s">
        <v>271</v>
      </c>
      <c r="R26" s="49" t="s">
        <v>435</v>
      </c>
      <c r="S26" s="48"/>
      <c r="T26" s="49" t="s">
        <v>435</v>
      </c>
      <c r="U26" s="159"/>
    </row>
    <row r="27" spans="1:21" s="50" customFormat="1" ht="15" customHeight="1" x14ac:dyDescent="0.3">
      <c r="A27" s="41">
        <v>3</v>
      </c>
      <c r="B27" s="41">
        <v>53</v>
      </c>
      <c r="C27" s="41">
        <v>246</v>
      </c>
      <c r="D27" s="55" t="s">
        <v>89</v>
      </c>
      <c r="E27" s="43" t="s">
        <v>276</v>
      </c>
      <c r="F27" s="44">
        <v>4</v>
      </c>
      <c r="G27" s="44">
        <v>16</v>
      </c>
      <c r="H27" s="44">
        <v>76</v>
      </c>
      <c r="I27" s="44">
        <v>150</v>
      </c>
      <c r="J27" s="45">
        <v>317</v>
      </c>
      <c r="K27" s="25">
        <v>317</v>
      </c>
      <c r="L27" s="44">
        <v>76</v>
      </c>
      <c r="M27" s="55" t="s">
        <v>486</v>
      </c>
      <c r="N27" s="46">
        <v>1</v>
      </c>
      <c r="O27" s="47">
        <v>1210</v>
      </c>
      <c r="P27" s="47" t="s">
        <v>365</v>
      </c>
      <c r="Q27" s="48" t="s">
        <v>278</v>
      </c>
      <c r="R27" s="49" t="s">
        <v>434</v>
      </c>
      <c r="S27" s="48" t="s">
        <v>451</v>
      </c>
      <c r="T27" s="49" t="s">
        <v>435</v>
      </c>
      <c r="U27" s="159"/>
    </row>
    <row r="28" spans="1:21" s="50" customFormat="1" ht="15" customHeight="1" x14ac:dyDescent="0.3">
      <c r="A28" s="41">
        <v>3</v>
      </c>
      <c r="B28" s="41">
        <v>53</v>
      </c>
      <c r="C28" s="41">
        <v>247</v>
      </c>
      <c r="D28" s="55" t="s">
        <v>90</v>
      </c>
      <c r="E28" s="43" t="s">
        <v>279</v>
      </c>
      <c r="F28" s="44">
        <v>10</v>
      </c>
      <c r="G28" s="44">
        <v>10</v>
      </c>
      <c r="H28" s="44">
        <v>20</v>
      </c>
      <c r="I28" s="44">
        <v>30</v>
      </c>
      <c r="J28" s="45">
        <v>40</v>
      </c>
      <c r="K28" s="25">
        <v>40</v>
      </c>
      <c r="L28" s="44">
        <v>20</v>
      </c>
      <c r="M28" s="55" t="s">
        <v>535</v>
      </c>
      <c r="N28" s="46">
        <v>1</v>
      </c>
      <c r="O28" s="47">
        <v>1401</v>
      </c>
      <c r="P28" s="47" t="s">
        <v>365</v>
      </c>
      <c r="Q28" s="26" t="s">
        <v>281</v>
      </c>
      <c r="R28" s="49" t="s">
        <v>434</v>
      </c>
      <c r="S28" s="48"/>
      <c r="T28" s="49" t="s">
        <v>435</v>
      </c>
      <c r="U28" s="159"/>
    </row>
    <row r="29" spans="1:21" s="50" customFormat="1" ht="15" customHeight="1" x14ac:dyDescent="0.3">
      <c r="A29" s="41">
        <v>3</v>
      </c>
      <c r="B29" s="41">
        <v>53</v>
      </c>
      <c r="C29" s="41">
        <v>307</v>
      </c>
      <c r="D29" s="16" t="s">
        <v>282</v>
      </c>
      <c r="E29" s="43" t="s">
        <v>258</v>
      </c>
      <c r="F29" s="44">
        <v>1</v>
      </c>
      <c r="G29" s="44">
        <v>1</v>
      </c>
      <c r="H29" s="44">
        <v>0</v>
      </c>
      <c r="I29" s="44">
        <v>0</v>
      </c>
      <c r="J29" s="45">
        <v>0</v>
      </c>
      <c r="K29" s="25">
        <v>1</v>
      </c>
      <c r="L29" s="44">
        <v>0</v>
      </c>
      <c r="M29" s="55" t="s">
        <v>518</v>
      </c>
      <c r="N29" s="46">
        <v>1</v>
      </c>
      <c r="O29" s="47">
        <v>53</v>
      </c>
      <c r="P29" s="47" t="s">
        <v>365</v>
      </c>
      <c r="Q29" s="48" t="s">
        <v>260</v>
      </c>
      <c r="R29" s="49" t="s">
        <v>434</v>
      </c>
      <c r="S29" s="48" t="s">
        <v>284</v>
      </c>
      <c r="T29" s="49"/>
      <c r="U29" s="159"/>
    </row>
    <row r="30" spans="1:21" s="50" customFormat="1" ht="15" customHeight="1" x14ac:dyDescent="0.3">
      <c r="A30" s="41">
        <v>3</v>
      </c>
      <c r="B30" s="41">
        <v>54</v>
      </c>
      <c r="C30" s="41">
        <v>248</v>
      </c>
      <c r="D30" s="55" t="s">
        <v>92</v>
      </c>
      <c r="E30" s="43" t="s">
        <v>276</v>
      </c>
      <c r="F30" s="150">
        <v>2000000</v>
      </c>
      <c r="G30" s="150">
        <v>2211031</v>
      </c>
      <c r="H30" s="150">
        <v>3800000</v>
      </c>
      <c r="I30" s="150">
        <v>4700000</v>
      </c>
      <c r="J30" s="151">
        <v>5700000</v>
      </c>
      <c r="K30" s="143">
        <v>5700000</v>
      </c>
      <c r="L30" s="150">
        <v>3836449</v>
      </c>
      <c r="M30" s="55" t="s">
        <v>487</v>
      </c>
      <c r="N30" s="46">
        <v>1.0095918421052632</v>
      </c>
      <c r="O30" s="47">
        <v>784</v>
      </c>
      <c r="P30" s="47" t="s">
        <v>365</v>
      </c>
      <c r="Q30" s="48" t="s">
        <v>278</v>
      </c>
      <c r="R30" s="49" t="s">
        <v>434</v>
      </c>
      <c r="S30" s="48" t="s">
        <v>439</v>
      </c>
      <c r="T30" s="49" t="s">
        <v>435</v>
      </c>
      <c r="U30" s="159"/>
    </row>
    <row r="31" spans="1:21" s="50" customFormat="1" ht="15" customHeight="1" x14ac:dyDescent="0.3">
      <c r="A31" s="41">
        <v>3</v>
      </c>
      <c r="B31" s="41">
        <v>55</v>
      </c>
      <c r="C31" s="41">
        <v>249</v>
      </c>
      <c r="D31" s="55" t="s">
        <v>94</v>
      </c>
      <c r="E31" s="43" t="s">
        <v>279</v>
      </c>
      <c r="F31" s="44">
        <v>250</v>
      </c>
      <c r="G31" s="44">
        <v>256</v>
      </c>
      <c r="H31" s="44">
        <v>250</v>
      </c>
      <c r="I31" s="44">
        <v>250</v>
      </c>
      <c r="J31" s="45">
        <v>250</v>
      </c>
      <c r="K31" s="143">
        <v>1000</v>
      </c>
      <c r="L31" s="44">
        <v>377</v>
      </c>
      <c r="M31" s="55" t="s">
        <v>488</v>
      </c>
      <c r="N31" s="46">
        <v>1.508</v>
      </c>
      <c r="O31" s="47">
        <v>1991</v>
      </c>
      <c r="P31" s="47" t="s">
        <v>365</v>
      </c>
      <c r="Q31" s="26" t="s">
        <v>281</v>
      </c>
      <c r="R31" s="49" t="s">
        <v>435</v>
      </c>
      <c r="S31" s="48"/>
      <c r="T31" s="49" t="s">
        <v>435</v>
      </c>
      <c r="U31" s="159"/>
    </row>
    <row r="32" spans="1:21" s="50" customFormat="1" ht="15" customHeight="1" x14ac:dyDescent="0.3">
      <c r="A32" s="41">
        <v>3</v>
      </c>
      <c r="B32" s="41">
        <v>55</v>
      </c>
      <c r="C32" s="41">
        <v>250</v>
      </c>
      <c r="D32" s="55" t="s">
        <v>95</v>
      </c>
      <c r="E32" s="43" t="s">
        <v>183</v>
      </c>
      <c r="F32" s="150">
        <v>80</v>
      </c>
      <c r="G32" s="150">
        <v>104</v>
      </c>
      <c r="H32" s="150">
        <v>120</v>
      </c>
      <c r="I32" s="150">
        <v>160</v>
      </c>
      <c r="J32" s="151">
        <v>200</v>
      </c>
      <c r="K32" s="143">
        <v>200</v>
      </c>
      <c r="L32" s="150">
        <v>125</v>
      </c>
      <c r="M32" s="55" t="s">
        <v>536</v>
      </c>
      <c r="N32" s="46">
        <v>1.0416666666666667</v>
      </c>
      <c r="O32" s="47">
        <v>266</v>
      </c>
      <c r="P32" s="47" t="s">
        <v>365</v>
      </c>
      <c r="Q32" s="48" t="s">
        <v>288</v>
      </c>
      <c r="R32" s="49" t="s">
        <v>434</v>
      </c>
      <c r="S32" s="48"/>
      <c r="T32" s="49" t="s">
        <v>435</v>
      </c>
      <c r="U32" s="159"/>
    </row>
    <row r="33" spans="1:21" s="50" customFormat="1" ht="15" customHeight="1" x14ac:dyDescent="0.3">
      <c r="A33" s="41">
        <v>3</v>
      </c>
      <c r="B33" s="41">
        <v>55</v>
      </c>
      <c r="C33" s="41">
        <v>251</v>
      </c>
      <c r="D33" s="55" t="s">
        <v>96</v>
      </c>
      <c r="E33" s="43" t="s">
        <v>289</v>
      </c>
      <c r="F33" s="44">
        <v>230</v>
      </c>
      <c r="G33" s="44">
        <v>263</v>
      </c>
      <c r="H33" s="44">
        <v>330</v>
      </c>
      <c r="I33" s="44">
        <v>430</v>
      </c>
      <c r="J33" s="45">
        <v>530</v>
      </c>
      <c r="K33" s="143">
        <v>530</v>
      </c>
      <c r="L33" s="44">
        <v>364</v>
      </c>
      <c r="M33" s="16" t="s">
        <v>489</v>
      </c>
      <c r="N33" s="153">
        <v>1.103030303030303</v>
      </c>
      <c r="O33" s="47">
        <v>1484</v>
      </c>
      <c r="P33" s="47" t="s">
        <v>365</v>
      </c>
      <c r="Q33" s="48" t="s">
        <v>291</v>
      </c>
      <c r="R33" s="49" t="s">
        <v>434</v>
      </c>
      <c r="S33" s="48"/>
      <c r="T33" s="49" t="s">
        <v>435</v>
      </c>
      <c r="U33" s="159"/>
    </row>
    <row r="34" spans="1:21" s="50" customFormat="1" ht="15" customHeight="1" x14ac:dyDescent="0.3">
      <c r="A34" s="41">
        <v>4</v>
      </c>
      <c r="B34" s="41">
        <v>56</v>
      </c>
      <c r="C34" s="41">
        <v>252</v>
      </c>
      <c r="D34" s="55" t="s">
        <v>184</v>
      </c>
      <c r="E34" s="43" t="s">
        <v>236</v>
      </c>
      <c r="F34" s="44">
        <v>3</v>
      </c>
      <c r="G34" s="44">
        <v>2</v>
      </c>
      <c r="H34" s="44">
        <v>5</v>
      </c>
      <c r="I34" s="44">
        <v>6</v>
      </c>
      <c r="J34" s="45">
        <v>6</v>
      </c>
      <c r="K34" s="25">
        <v>6</v>
      </c>
      <c r="L34" s="59">
        <v>5</v>
      </c>
      <c r="M34" s="55" t="s">
        <v>519</v>
      </c>
      <c r="N34" s="46">
        <v>1</v>
      </c>
      <c r="O34" s="47">
        <v>989</v>
      </c>
      <c r="P34" s="47" t="s">
        <v>365</v>
      </c>
      <c r="Q34" s="48" t="s">
        <v>238</v>
      </c>
      <c r="R34" s="49" t="s">
        <v>434</v>
      </c>
      <c r="S34" s="48" t="s">
        <v>255</v>
      </c>
      <c r="T34" s="49"/>
      <c r="U34" s="159"/>
    </row>
    <row r="35" spans="1:21" s="50" customFormat="1" ht="15" customHeight="1" x14ac:dyDescent="0.3">
      <c r="A35" s="41">
        <v>4</v>
      </c>
      <c r="B35" s="41">
        <v>57</v>
      </c>
      <c r="C35" s="41">
        <v>253</v>
      </c>
      <c r="D35" s="55" t="s">
        <v>104</v>
      </c>
      <c r="E35" s="43" t="s">
        <v>293</v>
      </c>
      <c r="F35" s="154">
        <v>10000000000</v>
      </c>
      <c r="G35" s="154">
        <v>11359904293</v>
      </c>
      <c r="H35" s="154">
        <v>20000000000</v>
      </c>
      <c r="I35" s="154">
        <v>30000000000</v>
      </c>
      <c r="J35" s="155">
        <v>40000000000</v>
      </c>
      <c r="K35" s="144">
        <v>40000000000</v>
      </c>
      <c r="L35" s="154">
        <v>21607789924</v>
      </c>
      <c r="M35" s="55" t="s">
        <v>520</v>
      </c>
      <c r="N35" s="156">
        <v>1.0803894962</v>
      </c>
      <c r="O35" s="47">
        <v>224</v>
      </c>
      <c r="P35" s="47" t="s">
        <v>365</v>
      </c>
      <c r="Q35" s="26" t="s">
        <v>440</v>
      </c>
      <c r="R35" s="49" t="s">
        <v>434</v>
      </c>
      <c r="S35" s="48"/>
      <c r="T35" s="49" t="s">
        <v>435</v>
      </c>
      <c r="U35" s="159"/>
    </row>
    <row r="36" spans="1:21" s="50" customFormat="1" ht="15" customHeight="1" x14ac:dyDescent="0.3">
      <c r="A36" s="41">
        <v>4</v>
      </c>
      <c r="B36" s="41">
        <v>57</v>
      </c>
      <c r="C36" s="41">
        <v>254</v>
      </c>
      <c r="D36" s="55" t="s">
        <v>106</v>
      </c>
      <c r="E36" s="43" t="s">
        <v>248</v>
      </c>
      <c r="F36" s="154">
        <v>70</v>
      </c>
      <c r="G36" s="154">
        <v>86</v>
      </c>
      <c r="H36" s="154">
        <v>100</v>
      </c>
      <c r="I36" s="154">
        <v>150</v>
      </c>
      <c r="J36" s="155">
        <v>200</v>
      </c>
      <c r="K36" s="25">
        <v>200</v>
      </c>
      <c r="L36" s="154">
        <v>100</v>
      </c>
      <c r="M36" s="55" t="s">
        <v>521</v>
      </c>
      <c r="N36" s="156">
        <v>1</v>
      </c>
      <c r="O36" s="47">
        <v>517</v>
      </c>
      <c r="P36" s="47" t="s">
        <v>365</v>
      </c>
      <c r="Q36" s="48" t="s">
        <v>436</v>
      </c>
      <c r="R36" s="49" t="s">
        <v>434</v>
      </c>
      <c r="S36" s="48"/>
      <c r="T36" s="49" t="s">
        <v>435</v>
      </c>
      <c r="U36" s="159"/>
    </row>
    <row r="37" spans="1:21" s="50" customFormat="1" ht="15" customHeight="1" x14ac:dyDescent="0.3">
      <c r="A37" s="41">
        <v>5</v>
      </c>
      <c r="B37" s="41">
        <v>58</v>
      </c>
      <c r="C37" s="41">
        <v>255</v>
      </c>
      <c r="D37" s="55" t="s">
        <v>185</v>
      </c>
      <c r="E37" s="43" t="s">
        <v>297</v>
      </c>
      <c r="F37" s="44">
        <v>81</v>
      </c>
      <c r="G37" s="44">
        <v>81</v>
      </c>
      <c r="H37" s="44">
        <v>98</v>
      </c>
      <c r="I37" s="44">
        <v>115</v>
      </c>
      <c r="J37" s="45">
        <v>133</v>
      </c>
      <c r="K37" s="25">
        <v>133</v>
      </c>
      <c r="L37" s="44">
        <v>97</v>
      </c>
      <c r="M37" s="55" t="s">
        <v>537</v>
      </c>
      <c r="N37" s="46">
        <v>0.98979591836734693</v>
      </c>
      <c r="O37" s="47">
        <v>1310</v>
      </c>
      <c r="P37" s="47" t="s">
        <v>365</v>
      </c>
      <c r="Q37" s="48" t="s">
        <v>299</v>
      </c>
      <c r="R37" s="49" t="s">
        <v>435</v>
      </c>
      <c r="S37" s="48"/>
      <c r="T37" s="49" t="s">
        <v>435</v>
      </c>
      <c r="U37" s="159"/>
    </row>
    <row r="38" spans="1:21" s="50" customFormat="1" ht="15" customHeight="1" x14ac:dyDescent="0.3">
      <c r="A38" s="41">
        <v>5</v>
      </c>
      <c r="B38" s="41">
        <v>58</v>
      </c>
      <c r="C38" s="41">
        <v>256</v>
      </c>
      <c r="D38" s="55" t="s">
        <v>300</v>
      </c>
      <c r="E38" s="43" t="s">
        <v>301</v>
      </c>
      <c r="F38" s="44" t="s">
        <v>169</v>
      </c>
      <c r="G38" s="44" t="s">
        <v>169</v>
      </c>
      <c r="H38" s="44" t="s">
        <v>169</v>
      </c>
      <c r="I38" s="44" t="s">
        <v>169</v>
      </c>
      <c r="J38" s="45">
        <v>1</v>
      </c>
      <c r="K38" s="25">
        <v>1</v>
      </c>
      <c r="L38" s="44" t="s">
        <v>83</v>
      </c>
      <c r="M38" s="55" t="s">
        <v>538</v>
      </c>
      <c r="N38" s="46" t="s">
        <v>83</v>
      </c>
      <c r="O38" s="47">
        <v>486</v>
      </c>
      <c r="P38" s="47" t="s">
        <v>365</v>
      </c>
      <c r="Q38" s="26" t="s">
        <v>303</v>
      </c>
      <c r="R38" s="49" t="s">
        <v>434</v>
      </c>
      <c r="S38" s="48" t="s">
        <v>304</v>
      </c>
      <c r="T38" s="49" t="s">
        <v>435</v>
      </c>
      <c r="U38" s="159"/>
    </row>
    <row r="39" spans="1:21" s="50" customFormat="1" ht="15" customHeight="1" x14ac:dyDescent="0.3">
      <c r="A39" s="41">
        <v>5</v>
      </c>
      <c r="B39" s="41">
        <v>58</v>
      </c>
      <c r="C39" s="41">
        <v>257</v>
      </c>
      <c r="D39" s="55" t="s">
        <v>115</v>
      </c>
      <c r="E39" s="43" t="s">
        <v>301</v>
      </c>
      <c r="F39" s="44">
        <v>82</v>
      </c>
      <c r="G39" s="44">
        <v>82</v>
      </c>
      <c r="H39" s="44">
        <v>164</v>
      </c>
      <c r="I39" s="44">
        <v>246</v>
      </c>
      <c r="J39" s="45">
        <v>328</v>
      </c>
      <c r="K39" s="25">
        <v>328</v>
      </c>
      <c r="L39" s="44">
        <v>164</v>
      </c>
      <c r="M39" s="55" t="s">
        <v>522</v>
      </c>
      <c r="N39" s="46">
        <v>1</v>
      </c>
      <c r="O39" s="47">
        <v>236</v>
      </c>
      <c r="P39" s="47" t="s">
        <v>365</v>
      </c>
      <c r="Q39" s="26" t="s">
        <v>303</v>
      </c>
      <c r="R39" s="49" t="s">
        <v>434</v>
      </c>
      <c r="S39" s="48"/>
      <c r="T39" s="49" t="s">
        <v>435</v>
      </c>
      <c r="U39" s="159"/>
    </row>
    <row r="40" spans="1:21" s="50" customFormat="1" ht="15" customHeight="1" x14ac:dyDescent="0.3">
      <c r="A40" s="41">
        <v>5</v>
      </c>
      <c r="B40" s="41">
        <v>60</v>
      </c>
      <c r="C40" s="41">
        <v>259</v>
      </c>
      <c r="D40" s="55" t="s">
        <v>186</v>
      </c>
      <c r="E40" s="43" t="s">
        <v>269</v>
      </c>
      <c r="F40" s="44">
        <v>1</v>
      </c>
      <c r="G40" s="44">
        <v>1</v>
      </c>
      <c r="H40" s="44">
        <v>2</v>
      </c>
      <c r="I40" s="44">
        <v>3</v>
      </c>
      <c r="J40" s="45">
        <v>4</v>
      </c>
      <c r="K40" s="25">
        <v>4</v>
      </c>
      <c r="L40" s="44">
        <v>2</v>
      </c>
      <c r="M40" s="55" t="s">
        <v>523</v>
      </c>
      <c r="N40" s="46">
        <v>1</v>
      </c>
      <c r="O40" s="47">
        <v>439</v>
      </c>
      <c r="P40" s="47" t="s">
        <v>365</v>
      </c>
      <c r="Q40" s="26" t="s">
        <v>271</v>
      </c>
      <c r="R40" s="49" t="s">
        <v>434</v>
      </c>
      <c r="S40" s="48"/>
      <c r="T40" s="49"/>
      <c r="U40" s="159"/>
    </row>
    <row r="41" spans="1:21" s="74" customFormat="1" ht="15" customHeight="1" x14ac:dyDescent="0.3">
      <c r="A41" s="63"/>
      <c r="B41" s="63">
        <v>60</v>
      </c>
      <c r="C41" s="63">
        <v>290</v>
      </c>
      <c r="D41" s="64" t="s">
        <v>307</v>
      </c>
      <c r="E41" s="65" t="s">
        <v>308</v>
      </c>
      <c r="F41" s="66" t="s">
        <v>30</v>
      </c>
      <c r="G41" s="66">
        <v>10</v>
      </c>
      <c r="H41" s="66" t="s">
        <v>30</v>
      </c>
      <c r="I41" s="66" t="s">
        <v>30</v>
      </c>
      <c r="J41" s="67" t="s">
        <v>30</v>
      </c>
      <c r="K41" s="68" t="s">
        <v>30</v>
      </c>
      <c r="L41" s="66"/>
      <c r="M41" s="69"/>
      <c r="N41" s="70" t="s">
        <v>83</v>
      </c>
      <c r="O41" s="71">
        <v>0</v>
      </c>
      <c r="P41" s="47" t="s">
        <v>365</v>
      </c>
      <c r="Q41" s="72" t="s">
        <v>260</v>
      </c>
      <c r="R41" s="73" t="s">
        <v>434</v>
      </c>
      <c r="S41" s="72" t="s">
        <v>310</v>
      </c>
      <c r="T41" s="73"/>
      <c r="U41" s="159"/>
    </row>
    <row r="42" spans="1:21" s="50" customFormat="1" ht="15" customHeight="1" x14ac:dyDescent="0.3">
      <c r="A42" s="41">
        <v>5</v>
      </c>
      <c r="B42" s="41">
        <v>60</v>
      </c>
      <c r="C42" s="41">
        <v>309</v>
      </c>
      <c r="D42" s="55" t="s">
        <v>452</v>
      </c>
      <c r="E42" s="43" t="s">
        <v>269</v>
      </c>
      <c r="F42" s="44">
        <v>100</v>
      </c>
      <c r="G42" s="44">
        <v>100</v>
      </c>
      <c r="H42" s="44">
        <v>240</v>
      </c>
      <c r="I42" s="44">
        <v>742</v>
      </c>
      <c r="J42" s="45">
        <v>1301</v>
      </c>
      <c r="K42" s="143">
        <v>1301</v>
      </c>
      <c r="L42" s="44">
        <v>268</v>
      </c>
      <c r="M42" s="55" t="s">
        <v>539</v>
      </c>
      <c r="N42" s="46">
        <v>1.1166666666666667</v>
      </c>
      <c r="O42" s="47">
        <v>552</v>
      </c>
      <c r="P42" s="47" t="s">
        <v>365</v>
      </c>
      <c r="Q42" s="26" t="s">
        <v>271</v>
      </c>
      <c r="R42" s="49" t="s">
        <v>434</v>
      </c>
      <c r="S42" s="48" t="s">
        <v>449</v>
      </c>
      <c r="T42" s="49" t="s">
        <v>435</v>
      </c>
      <c r="U42" s="159"/>
    </row>
    <row r="43" spans="1:21" s="50" customFormat="1" ht="15" customHeight="1" x14ac:dyDescent="0.3">
      <c r="A43" s="41">
        <v>6</v>
      </c>
      <c r="B43" s="41">
        <v>61</v>
      </c>
      <c r="C43" s="41">
        <v>260</v>
      </c>
      <c r="D43" s="55" t="s">
        <v>136</v>
      </c>
      <c r="E43" s="43" t="s">
        <v>239</v>
      </c>
      <c r="F43" s="44">
        <v>11</v>
      </c>
      <c r="G43" s="44">
        <v>11</v>
      </c>
      <c r="H43" s="44">
        <v>12</v>
      </c>
      <c r="I43" s="44">
        <v>13</v>
      </c>
      <c r="J43" s="45">
        <v>14</v>
      </c>
      <c r="K43" s="25">
        <v>14</v>
      </c>
      <c r="L43" s="44">
        <v>12</v>
      </c>
      <c r="M43" s="55" t="s">
        <v>540</v>
      </c>
      <c r="N43" s="46">
        <v>1</v>
      </c>
      <c r="O43" s="47">
        <v>881</v>
      </c>
      <c r="P43" s="47" t="s">
        <v>365</v>
      </c>
      <c r="Q43" s="48" t="s">
        <v>241</v>
      </c>
      <c r="R43" s="49" t="s">
        <v>435</v>
      </c>
      <c r="S43" s="48"/>
      <c r="T43" s="49" t="s">
        <v>435</v>
      </c>
      <c r="U43" s="159"/>
    </row>
    <row r="44" spans="1:21" s="50" customFormat="1" ht="15" customHeight="1" x14ac:dyDescent="0.3">
      <c r="A44" s="41">
        <v>6</v>
      </c>
      <c r="B44" s="41">
        <v>61</v>
      </c>
      <c r="C44" s="41">
        <v>261</v>
      </c>
      <c r="D44" s="55" t="s">
        <v>137</v>
      </c>
      <c r="E44" s="43" t="s">
        <v>239</v>
      </c>
      <c r="F44" s="44">
        <v>21</v>
      </c>
      <c r="G44" s="44">
        <v>21</v>
      </c>
      <c r="H44" s="44">
        <v>57</v>
      </c>
      <c r="I44" s="44">
        <v>73</v>
      </c>
      <c r="J44" s="45">
        <v>49</v>
      </c>
      <c r="K44" s="25">
        <v>200</v>
      </c>
      <c r="L44" s="44">
        <v>57</v>
      </c>
      <c r="M44" s="16" t="s">
        <v>490</v>
      </c>
      <c r="N44" s="46">
        <v>1</v>
      </c>
      <c r="O44" s="47">
        <v>1565</v>
      </c>
      <c r="P44" s="47" t="s">
        <v>365</v>
      </c>
      <c r="Q44" s="48" t="s">
        <v>241</v>
      </c>
      <c r="R44" s="49" t="s">
        <v>435</v>
      </c>
      <c r="S44" s="48" t="s">
        <v>444</v>
      </c>
      <c r="T44" s="49" t="s">
        <v>435</v>
      </c>
      <c r="U44" s="159"/>
    </row>
    <row r="45" spans="1:21" s="50" customFormat="1" ht="15" customHeight="1" x14ac:dyDescent="0.3">
      <c r="A45" s="41">
        <v>6</v>
      </c>
      <c r="B45" s="41">
        <v>62</v>
      </c>
      <c r="C45" s="41">
        <v>262</v>
      </c>
      <c r="D45" s="55" t="s">
        <v>188</v>
      </c>
      <c r="E45" s="43" t="s">
        <v>239</v>
      </c>
      <c r="F45" s="44">
        <v>6</v>
      </c>
      <c r="G45" s="44">
        <v>6</v>
      </c>
      <c r="H45" s="44">
        <v>6</v>
      </c>
      <c r="I45" s="44">
        <v>7</v>
      </c>
      <c r="J45" s="45">
        <v>8</v>
      </c>
      <c r="K45" s="25">
        <v>8</v>
      </c>
      <c r="L45" s="44">
        <v>6</v>
      </c>
      <c r="M45" s="55" t="s">
        <v>491</v>
      </c>
      <c r="N45" s="46">
        <v>1</v>
      </c>
      <c r="O45" s="47">
        <v>267</v>
      </c>
      <c r="P45" s="47" t="s">
        <v>365</v>
      </c>
      <c r="Q45" s="48" t="s">
        <v>241</v>
      </c>
      <c r="R45" s="49" t="s">
        <v>435</v>
      </c>
      <c r="S45" s="48"/>
      <c r="T45" s="49" t="s">
        <v>435</v>
      </c>
      <c r="U45" s="159"/>
    </row>
    <row r="46" spans="1:21" s="50" customFormat="1" ht="15" customHeight="1" x14ac:dyDescent="0.3">
      <c r="A46" s="41">
        <v>6</v>
      </c>
      <c r="B46" s="41">
        <v>62</v>
      </c>
      <c r="C46" s="41">
        <v>263</v>
      </c>
      <c r="D46" s="55" t="s">
        <v>140</v>
      </c>
      <c r="E46" s="43" t="s">
        <v>239</v>
      </c>
      <c r="F46" s="44">
        <v>1145</v>
      </c>
      <c r="G46" s="44">
        <v>1145</v>
      </c>
      <c r="H46" s="44">
        <v>1152</v>
      </c>
      <c r="I46" s="44">
        <v>1159</v>
      </c>
      <c r="J46" s="45">
        <v>1161</v>
      </c>
      <c r="K46" s="25">
        <v>1161</v>
      </c>
      <c r="L46" s="44">
        <v>1153</v>
      </c>
      <c r="M46" s="16" t="s">
        <v>541</v>
      </c>
      <c r="N46" s="46">
        <v>1.0008680555555556</v>
      </c>
      <c r="O46" s="47">
        <v>999</v>
      </c>
      <c r="P46" s="47" t="s">
        <v>365</v>
      </c>
      <c r="Q46" s="48" t="s">
        <v>241</v>
      </c>
      <c r="R46" s="49" t="s">
        <v>435</v>
      </c>
      <c r="S46" s="48"/>
      <c r="T46" s="49" t="s">
        <v>435</v>
      </c>
      <c r="U46" s="159"/>
    </row>
    <row r="47" spans="1:21" s="50" customFormat="1" ht="15" customHeight="1" x14ac:dyDescent="0.3">
      <c r="A47" s="41">
        <v>6</v>
      </c>
      <c r="B47" s="41">
        <v>62</v>
      </c>
      <c r="C47" s="41">
        <v>264</v>
      </c>
      <c r="D47" s="55" t="s">
        <v>141</v>
      </c>
      <c r="E47" s="43" t="s">
        <v>269</v>
      </c>
      <c r="F47" s="44">
        <v>2</v>
      </c>
      <c r="G47" s="44">
        <v>2</v>
      </c>
      <c r="H47" s="44">
        <v>2</v>
      </c>
      <c r="I47" s="44">
        <v>3</v>
      </c>
      <c r="J47" s="45">
        <v>4</v>
      </c>
      <c r="K47" s="25">
        <v>4</v>
      </c>
      <c r="L47" s="44">
        <v>4</v>
      </c>
      <c r="M47" s="55" t="s">
        <v>492</v>
      </c>
      <c r="N47" s="46">
        <v>2</v>
      </c>
      <c r="O47" s="47">
        <v>1208</v>
      </c>
      <c r="P47" s="47" t="s">
        <v>365</v>
      </c>
      <c r="Q47" s="145" t="s">
        <v>271</v>
      </c>
      <c r="R47" s="49" t="s">
        <v>435</v>
      </c>
      <c r="S47" s="48"/>
      <c r="T47" s="49" t="s">
        <v>435</v>
      </c>
      <c r="U47" s="159"/>
    </row>
    <row r="48" spans="1:21" s="50" customFormat="1" ht="15" customHeight="1" x14ac:dyDescent="0.3">
      <c r="A48" s="41">
        <v>6</v>
      </c>
      <c r="B48" s="41">
        <v>67</v>
      </c>
      <c r="C48" s="41">
        <v>297</v>
      </c>
      <c r="D48" s="16" t="s">
        <v>316</v>
      </c>
      <c r="E48" s="43" t="s">
        <v>258</v>
      </c>
      <c r="F48" s="60">
        <v>1</v>
      </c>
      <c r="G48" s="60">
        <v>1</v>
      </c>
      <c r="H48" s="60">
        <v>1</v>
      </c>
      <c r="I48" s="60">
        <v>1</v>
      </c>
      <c r="J48" s="61">
        <v>1</v>
      </c>
      <c r="K48" s="14">
        <v>1</v>
      </c>
      <c r="L48" s="14">
        <v>1</v>
      </c>
      <c r="M48" s="127" t="s">
        <v>507</v>
      </c>
      <c r="N48" s="46">
        <v>1</v>
      </c>
      <c r="O48" s="47">
        <v>256</v>
      </c>
      <c r="P48" s="47" t="s">
        <v>365</v>
      </c>
      <c r="Q48" s="48" t="s">
        <v>260</v>
      </c>
      <c r="R48" s="49" t="s">
        <v>434</v>
      </c>
      <c r="S48" s="48"/>
      <c r="T48" s="49" t="s">
        <v>435</v>
      </c>
      <c r="U48" s="159"/>
    </row>
    <row r="49" spans="1:21" s="50" customFormat="1" ht="15" customHeight="1" x14ac:dyDescent="0.3">
      <c r="A49" s="41">
        <v>6</v>
      </c>
      <c r="B49" s="41">
        <v>67</v>
      </c>
      <c r="C49" s="41">
        <v>310</v>
      </c>
      <c r="D49" s="55" t="s">
        <v>190</v>
      </c>
      <c r="E49" s="43" t="s">
        <v>269</v>
      </c>
      <c r="F49" s="150">
        <v>800000</v>
      </c>
      <c r="G49" s="150">
        <v>800000</v>
      </c>
      <c r="H49" s="150">
        <v>800000</v>
      </c>
      <c r="I49" s="150">
        <v>800000</v>
      </c>
      <c r="J49" s="151">
        <v>800000</v>
      </c>
      <c r="K49" s="143">
        <v>3200000</v>
      </c>
      <c r="L49" s="150">
        <v>800000</v>
      </c>
      <c r="M49" s="55" t="s">
        <v>542</v>
      </c>
      <c r="N49" s="46">
        <v>1</v>
      </c>
      <c r="O49" s="47">
        <v>757</v>
      </c>
      <c r="P49" s="47" t="s">
        <v>365</v>
      </c>
      <c r="Q49" s="26" t="s">
        <v>271</v>
      </c>
      <c r="R49" s="49" t="s">
        <v>434</v>
      </c>
      <c r="S49" s="48"/>
      <c r="T49" s="49" t="s">
        <v>435</v>
      </c>
      <c r="U49" s="159"/>
    </row>
    <row r="50" spans="1:21" s="50" customFormat="1" ht="15" customHeight="1" x14ac:dyDescent="0.3">
      <c r="A50" s="41">
        <v>6</v>
      </c>
      <c r="B50" s="41">
        <v>63</v>
      </c>
      <c r="C50" s="41">
        <v>265</v>
      </c>
      <c r="D50" s="55" t="s">
        <v>191</v>
      </c>
      <c r="E50" s="43" t="s">
        <v>239</v>
      </c>
      <c r="F50" s="44">
        <v>55</v>
      </c>
      <c r="G50" s="44">
        <v>55</v>
      </c>
      <c r="H50" s="44">
        <v>57</v>
      </c>
      <c r="I50" s="44">
        <v>62</v>
      </c>
      <c r="J50" s="45">
        <v>65</v>
      </c>
      <c r="K50" s="25">
        <v>65</v>
      </c>
      <c r="L50" s="44">
        <v>57</v>
      </c>
      <c r="M50" s="16" t="s">
        <v>543</v>
      </c>
      <c r="N50" s="46">
        <v>1</v>
      </c>
      <c r="O50" s="47">
        <v>1015</v>
      </c>
      <c r="P50" s="47" t="s">
        <v>365</v>
      </c>
      <c r="Q50" s="48" t="s">
        <v>241</v>
      </c>
      <c r="R50" s="49" t="s">
        <v>435</v>
      </c>
      <c r="S50" s="48" t="s">
        <v>453</v>
      </c>
      <c r="T50" s="49" t="s">
        <v>435</v>
      </c>
      <c r="U50" s="159"/>
    </row>
    <row r="51" spans="1:21" s="50" customFormat="1" ht="15" customHeight="1" x14ac:dyDescent="0.3">
      <c r="A51" s="41">
        <v>6</v>
      </c>
      <c r="B51" s="41">
        <v>63</v>
      </c>
      <c r="C51" s="41">
        <v>266</v>
      </c>
      <c r="D51" s="55" t="s">
        <v>143</v>
      </c>
      <c r="E51" s="43" t="s">
        <v>239</v>
      </c>
      <c r="F51" s="44">
        <v>67</v>
      </c>
      <c r="G51" s="44">
        <v>67</v>
      </c>
      <c r="H51" s="44">
        <v>68</v>
      </c>
      <c r="I51" s="44">
        <v>71</v>
      </c>
      <c r="J51" s="45">
        <v>73</v>
      </c>
      <c r="K51" s="25">
        <v>73</v>
      </c>
      <c r="L51" s="44">
        <v>68</v>
      </c>
      <c r="M51" s="55" t="s">
        <v>544</v>
      </c>
      <c r="N51" s="46">
        <v>1</v>
      </c>
      <c r="O51" s="47">
        <v>248</v>
      </c>
      <c r="P51" s="47" t="s">
        <v>365</v>
      </c>
      <c r="Q51" s="48" t="s">
        <v>241</v>
      </c>
      <c r="R51" s="49" t="s">
        <v>435</v>
      </c>
      <c r="S51" s="48" t="s">
        <v>453</v>
      </c>
      <c r="T51" s="49" t="s">
        <v>435</v>
      </c>
      <c r="U51" s="159"/>
    </row>
    <row r="52" spans="1:21" s="50" customFormat="1" ht="15" customHeight="1" x14ac:dyDescent="0.3">
      <c r="A52" s="41">
        <v>6</v>
      </c>
      <c r="B52" s="41">
        <v>64</v>
      </c>
      <c r="C52" s="41">
        <v>267</v>
      </c>
      <c r="D52" s="55" t="s">
        <v>192</v>
      </c>
      <c r="E52" s="43" t="s">
        <v>301</v>
      </c>
      <c r="F52" s="75">
        <v>12</v>
      </c>
      <c r="G52" s="75">
        <v>12</v>
      </c>
      <c r="H52" s="75">
        <v>24</v>
      </c>
      <c r="I52" s="75">
        <v>36</v>
      </c>
      <c r="J52" s="76">
        <v>48</v>
      </c>
      <c r="K52" s="25">
        <v>48</v>
      </c>
      <c r="L52" s="75">
        <v>24</v>
      </c>
      <c r="M52" s="55" t="s">
        <v>493</v>
      </c>
      <c r="N52" s="46">
        <v>1</v>
      </c>
      <c r="O52" s="47">
        <v>1156</v>
      </c>
      <c r="P52" s="47" t="s">
        <v>365</v>
      </c>
      <c r="Q52" s="26" t="s">
        <v>303</v>
      </c>
      <c r="R52" s="49" t="s">
        <v>434</v>
      </c>
      <c r="S52" s="48"/>
      <c r="T52" s="49"/>
      <c r="U52" s="159"/>
    </row>
    <row r="53" spans="1:21" s="50" customFormat="1" ht="15" customHeight="1" x14ac:dyDescent="0.3">
      <c r="A53" s="41">
        <v>7</v>
      </c>
      <c r="B53" s="41">
        <v>65</v>
      </c>
      <c r="C53" s="41">
        <v>268</v>
      </c>
      <c r="D53" s="55" t="s">
        <v>61</v>
      </c>
      <c r="E53" s="43" t="s">
        <v>322</v>
      </c>
      <c r="F53" s="150">
        <v>4350</v>
      </c>
      <c r="G53" s="150">
        <v>4350</v>
      </c>
      <c r="H53" s="150">
        <v>6870</v>
      </c>
      <c r="I53" s="150">
        <v>9516</v>
      </c>
      <c r="J53" s="151">
        <v>12294</v>
      </c>
      <c r="K53" s="143">
        <v>12294</v>
      </c>
      <c r="L53" s="150">
        <v>6870</v>
      </c>
      <c r="M53" s="55" t="s">
        <v>494</v>
      </c>
      <c r="N53" s="58">
        <v>1</v>
      </c>
      <c r="O53" s="47">
        <v>1360</v>
      </c>
      <c r="P53" s="47" t="s">
        <v>365</v>
      </c>
      <c r="Q53" s="48" t="s">
        <v>324</v>
      </c>
      <c r="R53" s="49" t="s">
        <v>435</v>
      </c>
      <c r="S53" s="48" t="s">
        <v>454</v>
      </c>
      <c r="T53" s="49" t="s">
        <v>435</v>
      </c>
      <c r="U53" s="159"/>
    </row>
    <row r="54" spans="1:21" s="50" customFormat="1" ht="15" customHeight="1" x14ac:dyDescent="0.3">
      <c r="A54" s="41">
        <v>7</v>
      </c>
      <c r="B54" s="41">
        <v>65</v>
      </c>
      <c r="C54" s="41">
        <v>269</v>
      </c>
      <c r="D54" s="55" t="s">
        <v>193</v>
      </c>
      <c r="E54" s="43" t="s">
        <v>322</v>
      </c>
      <c r="F54" s="56">
        <v>0.2</v>
      </c>
      <c r="G54" s="56">
        <v>0.2</v>
      </c>
      <c r="H54" s="56">
        <v>0.02</v>
      </c>
      <c r="I54" s="56">
        <v>0.2</v>
      </c>
      <c r="J54" s="57">
        <v>0.2</v>
      </c>
      <c r="K54" s="142">
        <v>0.2</v>
      </c>
      <c r="L54" s="56">
        <v>0.02</v>
      </c>
      <c r="M54" s="55" t="s">
        <v>495</v>
      </c>
      <c r="N54" s="58">
        <v>1</v>
      </c>
      <c r="O54" s="47">
        <v>241</v>
      </c>
      <c r="P54" s="47" t="s">
        <v>365</v>
      </c>
      <c r="Q54" s="48" t="s">
        <v>324</v>
      </c>
      <c r="R54" s="49" t="s">
        <v>434</v>
      </c>
      <c r="S54" s="48" t="s">
        <v>451</v>
      </c>
      <c r="T54" s="49" t="s">
        <v>435</v>
      </c>
      <c r="U54" s="159"/>
    </row>
    <row r="55" spans="1:21" s="50" customFormat="1" ht="15" customHeight="1" x14ac:dyDescent="0.3">
      <c r="A55" s="41">
        <v>7</v>
      </c>
      <c r="B55" s="41">
        <v>65</v>
      </c>
      <c r="C55" s="41">
        <v>270</v>
      </c>
      <c r="D55" s="55" t="s">
        <v>62</v>
      </c>
      <c r="E55" s="43" t="s">
        <v>326</v>
      </c>
      <c r="F55" s="150">
        <v>1945</v>
      </c>
      <c r="G55" s="150">
        <v>1801</v>
      </c>
      <c r="H55" s="150">
        <v>3073</v>
      </c>
      <c r="I55" s="150">
        <v>4257</v>
      </c>
      <c r="J55" s="151">
        <v>5500</v>
      </c>
      <c r="K55" s="143">
        <v>5500</v>
      </c>
      <c r="L55" s="150">
        <v>2947</v>
      </c>
      <c r="M55" s="55" t="s">
        <v>496</v>
      </c>
      <c r="N55" s="46">
        <v>0.95899772209567202</v>
      </c>
      <c r="O55" s="47">
        <v>502</v>
      </c>
      <c r="P55" s="47" t="s">
        <v>365</v>
      </c>
      <c r="Q55" s="26" t="s">
        <v>328</v>
      </c>
      <c r="R55" s="49" t="s">
        <v>435</v>
      </c>
      <c r="S55" s="48"/>
      <c r="T55" s="49" t="s">
        <v>435</v>
      </c>
      <c r="U55" s="159"/>
    </row>
    <row r="56" spans="1:21" s="50" customFormat="1" ht="15" customHeight="1" x14ac:dyDescent="0.3">
      <c r="A56" s="41">
        <v>7</v>
      </c>
      <c r="B56" s="41">
        <v>65</v>
      </c>
      <c r="C56" s="41">
        <v>271</v>
      </c>
      <c r="D56" s="55" t="s">
        <v>194</v>
      </c>
      <c r="E56" s="43" t="s">
        <v>326</v>
      </c>
      <c r="F56" s="53">
        <v>100</v>
      </c>
      <c r="G56" s="53">
        <v>102</v>
      </c>
      <c r="H56" s="53">
        <v>100</v>
      </c>
      <c r="I56" s="53">
        <v>100</v>
      </c>
      <c r="J56" s="157">
        <v>100</v>
      </c>
      <c r="K56" s="15">
        <v>100</v>
      </c>
      <c r="L56" s="150">
        <v>88</v>
      </c>
      <c r="M56" s="55" t="s">
        <v>497</v>
      </c>
      <c r="N56" s="54">
        <v>0.88</v>
      </c>
      <c r="O56" s="47">
        <v>151</v>
      </c>
      <c r="P56" s="47" t="s">
        <v>365</v>
      </c>
      <c r="Q56" s="26" t="s">
        <v>328</v>
      </c>
      <c r="R56" s="49" t="s">
        <v>434</v>
      </c>
      <c r="S56" s="48"/>
      <c r="T56" s="49" t="s">
        <v>435</v>
      </c>
      <c r="U56" s="159"/>
    </row>
    <row r="57" spans="1:21" s="50" customFormat="1" ht="15" customHeight="1" x14ac:dyDescent="0.3">
      <c r="A57" s="41">
        <v>7</v>
      </c>
      <c r="B57" s="41">
        <v>66</v>
      </c>
      <c r="C57" s="41">
        <v>272</v>
      </c>
      <c r="D57" s="55" t="s">
        <v>195</v>
      </c>
      <c r="E57" s="43" t="s">
        <v>239</v>
      </c>
      <c r="F57" s="44">
        <v>1</v>
      </c>
      <c r="G57" s="44">
        <v>1</v>
      </c>
      <c r="H57" s="44" t="s">
        <v>169</v>
      </c>
      <c r="I57" s="44" t="s">
        <v>169</v>
      </c>
      <c r="J57" s="45" t="s">
        <v>169</v>
      </c>
      <c r="K57" s="25">
        <v>1</v>
      </c>
      <c r="L57" s="44" t="s">
        <v>83</v>
      </c>
      <c r="M57" s="55" t="s">
        <v>545</v>
      </c>
      <c r="N57" s="46" t="s">
        <v>83</v>
      </c>
      <c r="O57" s="47">
        <v>1010</v>
      </c>
      <c r="P57" s="47" t="s">
        <v>365</v>
      </c>
      <c r="Q57" s="48" t="s">
        <v>241</v>
      </c>
      <c r="R57" s="49" t="s">
        <v>434</v>
      </c>
      <c r="S57" s="48"/>
      <c r="T57" s="49"/>
      <c r="U57" s="159"/>
    </row>
    <row r="58" spans="1:21" s="50" customFormat="1" ht="15" customHeight="1" x14ac:dyDescent="0.3">
      <c r="A58" s="41">
        <v>7</v>
      </c>
      <c r="B58" s="41">
        <v>66</v>
      </c>
      <c r="C58" s="41">
        <v>273</v>
      </c>
      <c r="D58" s="55" t="s">
        <v>196</v>
      </c>
      <c r="E58" s="43" t="s">
        <v>239</v>
      </c>
      <c r="F58" s="77">
        <v>1</v>
      </c>
      <c r="G58" s="77">
        <v>1</v>
      </c>
      <c r="H58" s="77">
        <v>2</v>
      </c>
      <c r="I58" s="77">
        <v>3</v>
      </c>
      <c r="J58" s="78">
        <v>4</v>
      </c>
      <c r="K58" s="17">
        <v>4</v>
      </c>
      <c r="L58" s="77">
        <v>1</v>
      </c>
      <c r="M58" s="127" t="s">
        <v>546</v>
      </c>
      <c r="N58" s="46">
        <v>0.5</v>
      </c>
      <c r="O58" s="47">
        <v>555</v>
      </c>
      <c r="P58" s="47" t="s">
        <v>365</v>
      </c>
      <c r="Q58" s="48" t="s">
        <v>241</v>
      </c>
      <c r="R58" s="49" t="s">
        <v>434</v>
      </c>
      <c r="S58" s="48"/>
      <c r="T58" s="49"/>
      <c r="U58" s="159"/>
    </row>
    <row r="59" spans="1:21" s="50" customFormat="1" ht="15" customHeight="1" x14ac:dyDescent="0.3">
      <c r="A59" s="41">
        <v>7</v>
      </c>
      <c r="B59" s="41">
        <v>66</v>
      </c>
      <c r="C59" s="41">
        <v>274</v>
      </c>
      <c r="D59" s="55" t="s">
        <v>197</v>
      </c>
      <c r="E59" s="43" t="s">
        <v>236</v>
      </c>
      <c r="F59" s="77">
        <v>60</v>
      </c>
      <c r="G59" s="77">
        <v>60</v>
      </c>
      <c r="H59" s="77">
        <v>60</v>
      </c>
      <c r="I59" s="77">
        <v>180</v>
      </c>
      <c r="J59" s="78">
        <v>330</v>
      </c>
      <c r="K59" s="22">
        <v>330</v>
      </c>
      <c r="L59" s="77">
        <v>60</v>
      </c>
      <c r="M59" s="55" t="s">
        <v>498</v>
      </c>
      <c r="N59" s="46">
        <v>1</v>
      </c>
      <c r="O59" s="47">
        <v>732</v>
      </c>
      <c r="P59" s="47" t="s">
        <v>365</v>
      </c>
      <c r="Q59" s="79" t="s">
        <v>238</v>
      </c>
      <c r="R59" s="49" t="s">
        <v>434</v>
      </c>
      <c r="S59" s="48" t="s">
        <v>439</v>
      </c>
      <c r="T59" s="49"/>
      <c r="U59" s="159"/>
    </row>
    <row r="60" spans="1:21" s="50" customFormat="1" ht="15" customHeight="1" x14ac:dyDescent="0.3">
      <c r="A60" s="41">
        <v>7</v>
      </c>
      <c r="B60" s="41">
        <v>66</v>
      </c>
      <c r="C60" s="41">
        <v>306</v>
      </c>
      <c r="D60" s="48" t="s">
        <v>455</v>
      </c>
      <c r="E60" s="43" t="s">
        <v>236</v>
      </c>
      <c r="F60" s="77">
        <v>50</v>
      </c>
      <c r="G60" s="77">
        <v>373</v>
      </c>
      <c r="H60" s="77">
        <v>650</v>
      </c>
      <c r="I60" s="77">
        <v>950</v>
      </c>
      <c r="J60" s="78">
        <v>1200</v>
      </c>
      <c r="K60" s="17">
        <v>1200</v>
      </c>
      <c r="L60" s="77">
        <v>876</v>
      </c>
      <c r="M60" s="48" t="s">
        <v>499</v>
      </c>
      <c r="N60" s="46">
        <v>1.3476923076923077</v>
      </c>
      <c r="O60" s="47">
        <v>1999</v>
      </c>
      <c r="P60" s="47" t="s">
        <v>365</v>
      </c>
      <c r="Q60" s="48" t="s">
        <v>238</v>
      </c>
      <c r="R60" s="49" t="s">
        <v>434</v>
      </c>
      <c r="S60" s="48" t="s">
        <v>449</v>
      </c>
      <c r="T60" s="49"/>
      <c r="U60" s="159"/>
    </row>
    <row r="61" spans="1:21" s="50" customFormat="1" ht="15" customHeight="1" x14ac:dyDescent="0.3">
      <c r="A61" s="41">
        <v>7</v>
      </c>
      <c r="B61" s="41">
        <v>68</v>
      </c>
      <c r="C61" s="41">
        <v>275</v>
      </c>
      <c r="D61" s="55" t="s">
        <v>145</v>
      </c>
      <c r="E61" s="43" t="s">
        <v>265</v>
      </c>
      <c r="F61" s="44">
        <v>150</v>
      </c>
      <c r="G61" s="44">
        <v>150</v>
      </c>
      <c r="H61" s="44">
        <v>150</v>
      </c>
      <c r="I61" s="44">
        <v>150</v>
      </c>
      <c r="J61" s="45">
        <v>150</v>
      </c>
      <c r="K61" s="25">
        <v>600</v>
      </c>
      <c r="L61" s="44">
        <v>148</v>
      </c>
      <c r="M61" s="55" t="s">
        <v>547</v>
      </c>
      <c r="N61" s="46">
        <v>0.98666666666666669</v>
      </c>
      <c r="O61" s="47">
        <v>1926</v>
      </c>
      <c r="P61" s="47" t="s">
        <v>365</v>
      </c>
      <c r="Q61" s="48" t="s">
        <v>267</v>
      </c>
      <c r="R61" s="49" t="s">
        <v>435</v>
      </c>
      <c r="S61" s="48"/>
      <c r="T61" s="49" t="s">
        <v>435</v>
      </c>
      <c r="U61" s="159"/>
    </row>
    <row r="62" spans="1:21" s="50" customFormat="1" ht="15" customHeight="1" x14ac:dyDescent="0.3">
      <c r="A62" s="41">
        <v>7</v>
      </c>
      <c r="B62" s="41">
        <v>68</v>
      </c>
      <c r="C62" s="41">
        <v>276</v>
      </c>
      <c r="D62" s="55" t="s">
        <v>146</v>
      </c>
      <c r="E62" s="43" t="s">
        <v>301</v>
      </c>
      <c r="F62" s="44">
        <v>8</v>
      </c>
      <c r="G62" s="44">
        <v>8</v>
      </c>
      <c r="H62" s="44">
        <v>9</v>
      </c>
      <c r="I62" s="44">
        <v>9</v>
      </c>
      <c r="J62" s="45">
        <v>6</v>
      </c>
      <c r="K62" s="25">
        <v>32</v>
      </c>
      <c r="L62" s="44">
        <v>9</v>
      </c>
      <c r="M62" s="55" t="s">
        <v>500</v>
      </c>
      <c r="N62" s="46">
        <v>1</v>
      </c>
      <c r="O62" s="47">
        <v>695</v>
      </c>
      <c r="P62" s="47" t="s">
        <v>365</v>
      </c>
      <c r="Q62" s="26" t="s">
        <v>303</v>
      </c>
      <c r="R62" s="49" t="s">
        <v>435</v>
      </c>
      <c r="S62" s="48"/>
      <c r="T62" s="49" t="s">
        <v>435</v>
      </c>
      <c r="U62" s="159"/>
    </row>
    <row r="63" spans="1:21" s="50" customFormat="1" ht="15" customHeight="1" x14ac:dyDescent="0.3">
      <c r="A63" s="41">
        <v>8</v>
      </c>
      <c r="B63" s="41">
        <v>69</v>
      </c>
      <c r="C63" s="41">
        <v>277</v>
      </c>
      <c r="D63" s="55" t="s">
        <v>200</v>
      </c>
      <c r="E63" s="43" t="s">
        <v>336</v>
      </c>
      <c r="F63" s="80">
        <v>0.90800000000000003</v>
      </c>
      <c r="G63" s="80">
        <v>0.96</v>
      </c>
      <c r="H63" s="80">
        <v>0.91</v>
      </c>
      <c r="I63" s="80">
        <v>0.91300000000000003</v>
      </c>
      <c r="J63" s="81">
        <v>0.91500000000000004</v>
      </c>
      <c r="K63" s="18">
        <v>0.91500000000000004</v>
      </c>
      <c r="L63" s="80">
        <v>0.95799999999999996</v>
      </c>
      <c r="M63" s="55" t="s">
        <v>501</v>
      </c>
      <c r="N63" s="46">
        <v>1.0527472527472526</v>
      </c>
      <c r="O63" s="47">
        <v>259</v>
      </c>
      <c r="P63" s="47" t="s">
        <v>365</v>
      </c>
      <c r="Q63" s="62" t="s">
        <v>288</v>
      </c>
      <c r="R63" s="49" t="s">
        <v>434</v>
      </c>
      <c r="S63" s="48"/>
      <c r="T63" s="49"/>
      <c r="U63" s="159"/>
    </row>
    <row r="64" spans="1:21" s="50" customFormat="1" ht="15" customHeight="1" x14ac:dyDescent="0.3">
      <c r="A64" s="41">
        <v>8</v>
      </c>
      <c r="B64" s="41">
        <v>69</v>
      </c>
      <c r="C64" s="41">
        <v>278</v>
      </c>
      <c r="D64" s="55" t="s">
        <v>201</v>
      </c>
      <c r="E64" s="43" t="s">
        <v>202</v>
      </c>
      <c r="F64" s="60">
        <v>1</v>
      </c>
      <c r="G64" s="60">
        <v>1</v>
      </c>
      <c r="H64" s="60">
        <v>1</v>
      </c>
      <c r="I64" s="60">
        <v>1</v>
      </c>
      <c r="J64" s="61">
        <v>1</v>
      </c>
      <c r="K64" s="14">
        <v>1</v>
      </c>
      <c r="L64" s="60">
        <v>1</v>
      </c>
      <c r="M64" s="55" t="s">
        <v>502</v>
      </c>
      <c r="N64" s="46">
        <v>1</v>
      </c>
      <c r="O64" s="47">
        <v>268</v>
      </c>
      <c r="P64" s="47" t="s">
        <v>365</v>
      </c>
      <c r="Q64" s="48" t="s">
        <v>340</v>
      </c>
      <c r="R64" s="49" t="s">
        <v>434</v>
      </c>
      <c r="S64" s="48"/>
      <c r="T64" s="49"/>
      <c r="U64" s="159"/>
    </row>
    <row r="65" spans="1:23" s="50" customFormat="1" ht="15" customHeight="1" x14ac:dyDescent="0.3">
      <c r="A65" s="41">
        <v>8</v>
      </c>
      <c r="B65" s="41">
        <v>69</v>
      </c>
      <c r="C65" s="41">
        <v>279</v>
      </c>
      <c r="D65" s="55" t="s">
        <v>203</v>
      </c>
      <c r="E65" s="43" t="s">
        <v>341</v>
      </c>
      <c r="F65" s="60">
        <v>0.1</v>
      </c>
      <c r="G65" s="60">
        <v>0.09</v>
      </c>
      <c r="H65" s="60">
        <v>0.1</v>
      </c>
      <c r="I65" s="60">
        <v>0.1</v>
      </c>
      <c r="J65" s="61">
        <v>0.1</v>
      </c>
      <c r="K65" s="14">
        <v>0.1</v>
      </c>
      <c r="L65" s="60">
        <v>0.67</v>
      </c>
      <c r="M65" s="42" t="s">
        <v>548</v>
      </c>
      <c r="N65" s="46">
        <v>6.7</v>
      </c>
      <c r="O65" s="47">
        <v>449</v>
      </c>
      <c r="P65" s="47" t="s">
        <v>365</v>
      </c>
      <c r="Q65" s="48" t="s">
        <v>441</v>
      </c>
      <c r="R65" s="49" t="s">
        <v>434</v>
      </c>
      <c r="S65" s="48"/>
      <c r="T65" s="49"/>
      <c r="U65" s="159"/>
    </row>
    <row r="66" spans="1:23" s="50" customFormat="1" ht="15" customHeight="1" x14ac:dyDescent="0.3">
      <c r="A66" s="41">
        <v>8</v>
      </c>
      <c r="B66" s="41">
        <v>70</v>
      </c>
      <c r="C66" s="41">
        <v>283</v>
      </c>
      <c r="D66" s="42" t="s">
        <v>151</v>
      </c>
      <c r="E66" s="43" t="s">
        <v>202</v>
      </c>
      <c r="F66" s="60">
        <v>0.43</v>
      </c>
      <c r="G66" s="60">
        <v>0.43</v>
      </c>
      <c r="H66" s="60">
        <v>0.6</v>
      </c>
      <c r="I66" s="60">
        <v>0.8</v>
      </c>
      <c r="J66" s="61">
        <v>1</v>
      </c>
      <c r="K66" s="14">
        <v>1</v>
      </c>
      <c r="L66" s="60">
        <v>0.83</v>
      </c>
      <c r="M66" s="42" t="s">
        <v>524</v>
      </c>
      <c r="N66" s="46">
        <v>1.3833333333333333</v>
      </c>
      <c r="O66" s="47">
        <v>659</v>
      </c>
      <c r="P66" s="47" t="s">
        <v>365</v>
      </c>
      <c r="Q66" s="48" t="s">
        <v>442</v>
      </c>
      <c r="R66" s="49" t="s">
        <v>434</v>
      </c>
      <c r="S66" s="48"/>
      <c r="T66" s="49" t="s">
        <v>435</v>
      </c>
      <c r="U66" s="159"/>
    </row>
    <row r="67" spans="1:23" s="50" customFormat="1" ht="15" customHeight="1" x14ac:dyDescent="0.3">
      <c r="A67" s="41">
        <v>8</v>
      </c>
      <c r="B67" s="41">
        <v>71</v>
      </c>
      <c r="C67" s="41">
        <v>281</v>
      </c>
      <c r="D67" s="42" t="s">
        <v>214</v>
      </c>
      <c r="E67" s="43" t="s">
        <v>202</v>
      </c>
      <c r="F67" s="60">
        <v>0.6</v>
      </c>
      <c r="G67" s="60">
        <v>0.6</v>
      </c>
      <c r="H67" s="60">
        <v>0.75</v>
      </c>
      <c r="I67" s="60">
        <v>0.9</v>
      </c>
      <c r="J67" s="61">
        <v>1</v>
      </c>
      <c r="K67" s="14">
        <v>1</v>
      </c>
      <c r="L67" s="60">
        <v>0.85</v>
      </c>
      <c r="M67" s="42" t="s">
        <v>503</v>
      </c>
      <c r="N67" s="46">
        <v>1.1333333333333333</v>
      </c>
      <c r="O67" s="47">
        <v>883</v>
      </c>
      <c r="P67" s="47" t="s">
        <v>365</v>
      </c>
      <c r="Q67" s="48" t="s">
        <v>442</v>
      </c>
      <c r="R67" s="49" t="s">
        <v>434</v>
      </c>
      <c r="S67" s="48"/>
      <c r="T67" s="49"/>
      <c r="U67" s="159"/>
    </row>
    <row r="68" spans="1:23" s="50" customFormat="1" ht="15" customHeight="1" x14ac:dyDescent="0.3">
      <c r="A68" s="41">
        <v>8</v>
      </c>
      <c r="B68" s="41">
        <v>72</v>
      </c>
      <c r="C68" s="41">
        <v>282</v>
      </c>
      <c r="D68" s="42" t="s">
        <v>206</v>
      </c>
      <c r="E68" s="43" t="s">
        <v>205</v>
      </c>
      <c r="F68" s="60">
        <v>1</v>
      </c>
      <c r="G68" s="60">
        <v>0.99</v>
      </c>
      <c r="H68" s="60">
        <v>1</v>
      </c>
      <c r="I68" s="60">
        <v>1</v>
      </c>
      <c r="J68" s="61">
        <v>1</v>
      </c>
      <c r="K68" s="14">
        <v>1</v>
      </c>
      <c r="L68" s="60">
        <v>1</v>
      </c>
      <c r="M68" s="42" t="s">
        <v>549</v>
      </c>
      <c r="N68" s="46">
        <v>1</v>
      </c>
      <c r="O68" s="47">
        <v>237</v>
      </c>
      <c r="P68" s="47" t="s">
        <v>365</v>
      </c>
      <c r="Q68" s="82" t="s">
        <v>348</v>
      </c>
      <c r="R68" s="49" t="s">
        <v>434</v>
      </c>
      <c r="S68" s="48"/>
      <c r="T68" s="49"/>
      <c r="U68" s="159"/>
    </row>
    <row r="69" spans="1:23" s="50" customFormat="1" ht="15" customHeight="1" x14ac:dyDescent="0.3">
      <c r="A69" s="41">
        <v>8</v>
      </c>
      <c r="B69" s="41">
        <v>73</v>
      </c>
      <c r="C69" s="41">
        <v>280</v>
      </c>
      <c r="D69" s="42" t="s">
        <v>207</v>
      </c>
      <c r="E69" s="43" t="s">
        <v>202</v>
      </c>
      <c r="F69" s="51">
        <v>1</v>
      </c>
      <c r="G69" s="51">
        <v>1</v>
      </c>
      <c r="H69" s="51">
        <v>1</v>
      </c>
      <c r="I69" s="51">
        <v>1</v>
      </c>
      <c r="J69" s="52">
        <v>1</v>
      </c>
      <c r="K69" s="28">
        <v>1</v>
      </c>
      <c r="L69" s="60">
        <v>1</v>
      </c>
      <c r="M69" s="42" t="s">
        <v>525</v>
      </c>
      <c r="N69" s="51">
        <v>1</v>
      </c>
      <c r="O69" s="47">
        <v>650</v>
      </c>
      <c r="P69" s="47" t="s">
        <v>365</v>
      </c>
      <c r="Q69" s="48" t="s">
        <v>442</v>
      </c>
      <c r="R69" s="49" t="s">
        <v>434</v>
      </c>
      <c r="S69" s="48"/>
      <c r="T69" s="49" t="s">
        <v>435</v>
      </c>
      <c r="U69" s="159"/>
    </row>
    <row r="70" spans="1:23" s="50" customFormat="1" ht="15" customHeight="1" x14ac:dyDescent="0.3">
      <c r="A70" s="41">
        <v>8</v>
      </c>
      <c r="B70" s="41">
        <v>74</v>
      </c>
      <c r="C70" s="41">
        <v>284</v>
      </c>
      <c r="D70" s="42" t="s">
        <v>208</v>
      </c>
      <c r="E70" s="43" t="s">
        <v>350</v>
      </c>
      <c r="F70" s="60">
        <v>0.9</v>
      </c>
      <c r="G70" s="60">
        <v>0.94</v>
      </c>
      <c r="H70" s="60">
        <v>0.9</v>
      </c>
      <c r="I70" s="60">
        <v>0.9</v>
      </c>
      <c r="J70" s="61">
        <v>0.9</v>
      </c>
      <c r="K70" s="14">
        <v>0.9</v>
      </c>
      <c r="L70" s="60">
        <v>1</v>
      </c>
      <c r="M70" s="42" t="s">
        <v>504</v>
      </c>
      <c r="N70" s="46">
        <v>1.1111111111111112</v>
      </c>
      <c r="O70" s="47">
        <v>1000</v>
      </c>
      <c r="P70" s="47" t="s">
        <v>365</v>
      </c>
      <c r="Q70" s="79" t="s">
        <v>352</v>
      </c>
      <c r="R70" s="49" t="s">
        <v>434</v>
      </c>
      <c r="S70" s="48"/>
      <c r="T70" s="49"/>
      <c r="U70" s="159"/>
    </row>
    <row r="71" spans="1:23" s="50" customFormat="1" ht="15" customHeight="1" x14ac:dyDescent="0.3">
      <c r="A71" s="41">
        <v>8</v>
      </c>
      <c r="B71" s="41">
        <v>74</v>
      </c>
      <c r="C71" s="41">
        <v>285</v>
      </c>
      <c r="D71" s="42" t="s">
        <v>209</v>
      </c>
      <c r="E71" s="43" t="s">
        <v>350</v>
      </c>
      <c r="F71" s="56">
        <v>0.8</v>
      </c>
      <c r="G71" s="56">
        <v>0.94</v>
      </c>
      <c r="H71" s="56">
        <v>0.8</v>
      </c>
      <c r="I71" s="56">
        <v>0.8</v>
      </c>
      <c r="J71" s="57">
        <v>0.8</v>
      </c>
      <c r="K71" s="14">
        <v>0.8</v>
      </c>
      <c r="L71" s="56">
        <v>0.96</v>
      </c>
      <c r="M71" s="42" t="s">
        <v>505</v>
      </c>
      <c r="N71" s="58">
        <v>1.2</v>
      </c>
      <c r="O71" s="47">
        <v>273</v>
      </c>
      <c r="P71" s="47" t="s">
        <v>365</v>
      </c>
      <c r="Q71" s="48" t="s">
        <v>352</v>
      </c>
      <c r="R71" s="49" t="s">
        <v>434</v>
      </c>
      <c r="S71" s="48"/>
      <c r="T71" s="49"/>
      <c r="U71" s="159"/>
    </row>
    <row r="72" spans="1:23" s="50" customFormat="1" ht="15" customHeight="1" x14ac:dyDescent="0.3">
      <c r="A72" s="41">
        <v>8</v>
      </c>
      <c r="B72" s="41">
        <v>75</v>
      </c>
      <c r="C72" s="41">
        <v>286</v>
      </c>
      <c r="D72" s="42" t="s">
        <v>210</v>
      </c>
      <c r="E72" s="43" t="s">
        <v>354</v>
      </c>
      <c r="F72" s="46">
        <v>0.91</v>
      </c>
      <c r="G72" s="46">
        <v>0.91</v>
      </c>
      <c r="H72" s="46">
        <v>0.92</v>
      </c>
      <c r="I72" s="46">
        <v>0.94</v>
      </c>
      <c r="J72" s="83">
        <v>0.96</v>
      </c>
      <c r="K72" s="14">
        <v>0.96</v>
      </c>
      <c r="L72" s="46">
        <v>0.92</v>
      </c>
      <c r="M72" s="42" t="s">
        <v>443</v>
      </c>
      <c r="N72" s="46">
        <v>1</v>
      </c>
      <c r="O72" s="47">
        <v>193</v>
      </c>
      <c r="P72" s="47" t="s">
        <v>365</v>
      </c>
      <c r="Q72" s="48" t="s">
        <v>356</v>
      </c>
      <c r="R72" s="49" t="s">
        <v>434</v>
      </c>
      <c r="S72" s="48"/>
      <c r="T72" s="49"/>
      <c r="U72" s="159"/>
    </row>
    <row r="73" spans="1:23" s="50" customFormat="1" ht="15" customHeight="1" x14ac:dyDescent="0.3">
      <c r="A73" s="41">
        <v>8</v>
      </c>
      <c r="B73" s="41">
        <v>76</v>
      </c>
      <c r="C73" s="41">
        <v>287</v>
      </c>
      <c r="D73" s="42" t="s">
        <v>211</v>
      </c>
      <c r="E73" s="43" t="s">
        <v>357</v>
      </c>
      <c r="F73" s="44">
        <v>2</v>
      </c>
      <c r="G73" s="44">
        <v>2</v>
      </c>
      <c r="H73" s="44">
        <v>4</v>
      </c>
      <c r="I73" s="44">
        <v>6</v>
      </c>
      <c r="J73" s="45">
        <v>7</v>
      </c>
      <c r="K73" s="25">
        <v>7</v>
      </c>
      <c r="L73" s="44">
        <v>4</v>
      </c>
      <c r="M73" s="42" t="s">
        <v>550</v>
      </c>
      <c r="N73" s="46">
        <v>1</v>
      </c>
      <c r="O73" s="47">
        <v>434</v>
      </c>
      <c r="P73" s="47" t="s">
        <v>365</v>
      </c>
      <c r="Q73" s="48" t="s">
        <v>359</v>
      </c>
      <c r="R73" s="49" t="s">
        <v>434</v>
      </c>
      <c r="S73" s="48"/>
      <c r="T73" s="49"/>
      <c r="U73" s="159"/>
    </row>
    <row r="74" spans="1:23" s="50" customFormat="1" ht="15" customHeight="1" thickBot="1" x14ac:dyDescent="0.35">
      <c r="A74" s="41">
        <v>8</v>
      </c>
      <c r="B74" s="41">
        <v>77</v>
      </c>
      <c r="C74" s="41">
        <v>288</v>
      </c>
      <c r="D74" s="84" t="s">
        <v>213</v>
      </c>
      <c r="E74" s="85" t="s">
        <v>212</v>
      </c>
      <c r="F74" s="86">
        <v>0.78</v>
      </c>
      <c r="G74" s="86">
        <v>0.89659999999999995</v>
      </c>
      <c r="H74" s="86">
        <v>0.8</v>
      </c>
      <c r="I74" s="86">
        <v>0.83</v>
      </c>
      <c r="J74" s="87">
        <v>0.85</v>
      </c>
      <c r="K74" s="19">
        <v>0.85</v>
      </c>
      <c r="L74" s="86">
        <v>0.88</v>
      </c>
      <c r="M74" s="84" t="s">
        <v>506</v>
      </c>
      <c r="N74" s="88">
        <v>1.0999999999999999</v>
      </c>
      <c r="O74" s="47">
        <v>116</v>
      </c>
      <c r="P74" s="47" t="s">
        <v>365</v>
      </c>
      <c r="Q74" s="48" t="s">
        <v>234</v>
      </c>
      <c r="R74" s="49" t="s">
        <v>434</v>
      </c>
      <c r="S74" s="48"/>
      <c r="T74" s="49"/>
      <c r="U74" s="159"/>
    </row>
    <row r="77" spans="1:23" x14ac:dyDescent="0.25">
      <c r="D77" s="89"/>
      <c r="E77" s="21"/>
      <c r="F77" s="21"/>
      <c r="L77" s="92"/>
      <c r="M77" s="140"/>
    </row>
    <row r="78" spans="1:23" s="20" customFormat="1" ht="15.6" x14ac:dyDescent="0.25">
      <c r="B78" s="30" t="s">
        <v>223</v>
      </c>
      <c r="C78" s="30" t="s">
        <v>361</v>
      </c>
      <c r="D78" s="91"/>
      <c r="L78" s="92"/>
      <c r="M78" s="141"/>
      <c r="N78" s="93"/>
      <c r="O78" s="29"/>
      <c r="P78" s="29"/>
      <c r="Q78" s="29"/>
      <c r="R78" s="90"/>
      <c r="S78" s="29"/>
      <c r="T78" s="90"/>
      <c r="U78" s="160"/>
      <c r="V78" s="29"/>
      <c r="W78" s="29"/>
    </row>
    <row r="79" spans="1:23" s="20" customFormat="1" ht="15.6" x14ac:dyDescent="0.25">
      <c r="B79" s="94">
        <v>1</v>
      </c>
      <c r="C79" s="95">
        <f t="shared" ref="C79:C86" si="0">+COUNTIF($A$2:$A$74,$B79)</f>
        <v>8</v>
      </c>
      <c r="D79" s="24"/>
      <c r="L79" s="96"/>
      <c r="M79" s="92"/>
      <c r="N79" s="92"/>
      <c r="O79" s="29"/>
      <c r="P79" s="29"/>
      <c r="Q79" s="29"/>
      <c r="R79" s="90"/>
      <c r="S79" s="29"/>
      <c r="T79" s="90"/>
      <c r="U79" s="160"/>
      <c r="V79" s="29"/>
      <c r="W79" s="29"/>
    </row>
    <row r="80" spans="1:23" ht="15.6" x14ac:dyDescent="0.25">
      <c r="B80" s="94">
        <v>2</v>
      </c>
      <c r="C80" s="95">
        <f t="shared" si="0"/>
        <v>9</v>
      </c>
      <c r="N80" s="92"/>
    </row>
    <row r="81" spans="1:3" ht="15.6" x14ac:dyDescent="0.25">
      <c r="B81" s="94">
        <v>3</v>
      </c>
      <c r="C81" s="95">
        <f t="shared" si="0"/>
        <v>15</v>
      </c>
    </row>
    <row r="82" spans="1:3" ht="15.6" x14ac:dyDescent="0.25">
      <c r="B82" s="94">
        <v>4</v>
      </c>
      <c r="C82" s="95">
        <f t="shared" si="0"/>
        <v>3</v>
      </c>
    </row>
    <row r="83" spans="1:3" ht="15.6" x14ac:dyDescent="0.25">
      <c r="B83" s="94">
        <v>5</v>
      </c>
      <c r="C83" s="95">
        <f t="shared" si="0"/>
        <v>5</v>
      </c>
    </row>
    <row r="84" spans="1:3" ht="15.6" x14ac:dyDescent="0.25">
      <c r="B84" s="94">
        <v>6</v>
      </c>
      <c r="C84" s="95">
        <f t="shared" si="0"/>
        <v>10</v>
      </c>
    </row>
    <row r="85" spans="1:3" ht="15.6" x14ac:dyDescent="0.25">
      <c r="B85" s="94">
        <v>7</v>
      </c>
      <c r="C85" s="95">
        <f t="shared" si="0"/>
        <v>10</v>
      </c>
    </row>
    <row r="86" spans="1:3" ht="15.6" x14ac:dyDescent="0.25">
      <c r="B86" s="94">
        <v>8</v>
      </c>
      <c r="C86" s="95">
        <f t="shared" si="0"/>
        <v>12</v>
      </c>
    </row>
    <row r="87" spans="1:3" x14ac:dyDescent="0.3">
      <c r="B87" s="97" t="s">
        <v>362</v>
      </c>
      <c r="C87" s="98">
        <f>+SUM(C79:C86)</f>
        <v>72</v>
      </c>
    </row>
    <row r="88" spans="1:3" x14ac:dyDescent="0.3">
      <c r="A88"/>
    </row>
    <row r="89" spans="1:3" x14ac:dyDescent="0.3">
      <c r="A89"/>
    </row>
    <row r="90" spans="1:3" x14ac:dyDescent="0.3">
      <c r="A90"/>
    </row>
    <row r="91" spans="1:3" x14ac:dyDescent="0.3">
      <c r="A91"/>
    </row>
    <row r="92" spans="1:3" x14ac:dyDescent="0.3">
      <c r="A92"/>
    </row>
    <row r="93" spans="1:3" x14ac:dyDescent="0.3">
      <c r="A93"/>
    </row>
    <row r="94" spans="1:3" x14ac:dyDescent="0.3">
      <c r="A94"/>
    </row>
    <row r="95" spans="1:3" x14ac:dyDescent="0.3">
      <c r="A95"/>
    </row>
    <row r="96" spans="1:3" x14ac:dyDescent="0.3">
      <c r="A96"/>
    </row>
    <row r="97" spans="1:1" x14ac:dyDescent="0.3">
      <c r="A97"/>
    </row>
    <row r="98" spans="1:1" x14ac:dyDescent="0.3">
      <c r="A98"/>
    </row>
    <row r="99" spans="1:1" x14ac:dyDescent="0.3">
      <c r="A99"/>
    </row>
    <row r="100" spans="1:1" x14ac:dyDescent="0.3">
      <c r="A100"/>
    </row>
    <row r="101" spans="1:1" x14ac:dyDescent="0.3">
      <c r="A101"/>
    </row>
    <row r="102" spans="1:1" x14ac:dyDescent="0.3">
      <c r="A102"/>
    </row>
    <row r="103" spans="1:1" x14ac:dyDescent="0.3">
      <c r="A103"/>
    </row>
    <row r="104" spans="1:1" x14ac:dyDescent="0.3">
      <c r="A104"/>
    </row>
    <row r="105" spans="1:1" x14ac:dyDescent="0.3">
      <c r="A105"/>
    </row>
    <row r="106" spans="1:1" x14ac:dyDescent="0.3">
      <c r="A106"/>
    </row>
    <row r="107" spans="1:1" x14ac:dyDescent="0.3">
      <c r="A107"/>
    </row>
    <row r="108" spans="1:1" x14ac:dyDescent="0.3">
      <c r="A108"/>
    </row>
    <row r="109" spans="1:1" x14ac:dyDescent="0.3">
      <c r="A109"/>
    </row>
    <row r="110" spans="1:1" x14ac:dyDescent="0.3">
      <c r="A110"/>
    </row>
    <row r="111" spans="1:1" x14ac:dyDescent="0.3">
      <c r="A111"/>
    </row>
    <row r="112" spans="1:1" x14ac:dyDescent="0.3">
      <c r="A112"/>
    </row>
    <row r="113" spans="1:1" x14ac:dyDescent="0.3">
      <c r="A113"/>
    </row>
    <row r="114" spans="1:1" x14ac:dyDescent="0.3">
      <c r="A114"/>
    </row>
    <row r="115" spans="1:1" x14ac:dyDescent="0.3">
      <c r="A115"/>
    </row>
    <row r="116" spans="1:1" x14ac:dyDescent="0.3">
      <c r="A116"/>
    </row>
    <row r="117" spans="1:1" x14ac:dyDescent="0.3">
      <c r="A117"/>
    </row>
    <row r="118" spans="1:1" x14ac:dyDescent="0.3">
      <c r="A118"/>
    </row>
    <row r="119" spans="1:1" x14ac:dyDescent="0.3">
      <c r="A119"/>
    </row>
    <row r="120" spans="1:1" x14ac:dyDescent="0.3">
      <c r="A120"/>
    </row>
    <row r="121" spans="1:1" x14ac:dyDescent="0.3">
      <c r="A121"/>
    </row>
    <row r="122" spans="1:1" x14ac:dyDescent="0.3">
      <c r="A122"/>
    </row>
    <row r="123" spans="1:1" x14ac:dyDescent="0.3">
      <c r="A123"/>
    </row>
    <row r="124" spans="1:1" x14ac:dyDescent="0.3">
      <c r="A124"/>
    </row>
    <row r="125" spans="1:1" x14ac:dyDescent="0.3">
      <c r="A125"/>
    </row>
    <row r="126" spans="1:1" x14ac:dyDescent="0.3">
      <c r="A126"/>
    </row>
    <row r="127" spans="1:1" x14ac:dyDescent="0.3">
      <c r="A127"/>
    </row>
    <row r="128" spans="1:1" x14ac:dyDescent="0.3">
      <c r="A128"/>
    </row>
    <row r="129" spans="1:1" x14ac:dyDescent="0.3">
      <c r="A129"/>
    </row>
    <row r="130" spans="1:1" x14ac:dyDescent="0.3">
      <c r="A130"/>
    </row>
    <row r="131" spans="1:1" x14ac:dyDescent="0.3">
      <c r="A131"/>
    </row>
    <row r="132" spans="1:1" x14ac:dyDescent="0.3">
      <c r="A132"/>
    </row>
    <row r="133" spans="1:1" x14ac:dyDescent="0.3">
      <c r="A133"/>
    </row>
    <row r="134" spans="1:1" x14ac:dyDescent="0.3">
      <c r="A134"/>
    </row>
    <row r="135" spans="1:1" x14ac:dyDescent="0.3">
      <c r="A135"/>
    </row>
    <row r="136" spans="1:1" x14ac:dyDescent="0.3">
      <c r="A136"/>
    </row>
    <row r="137" spans="1:1" x14ac:dyDescent="0.3">
      <c r="A137"/>
    </row>
    <row r="138" spans="1:1" x14ac:dyDescent="0.3">
      <c r="A138"/>
    </row>
    <row r="139" spans="1:1" x14ac:dyDescent="0.3">
      <c r="A139"/>
    </row>
    <row r="140" spans="1:1" x14ac:dyDescent="0.3">
      <c r="A140"/>
    </row>
    <row r="141" spans="1:1" x14ac:dyDescent="0.3">
      <c r="A141"/>
    </row>
    <row r="142" spans="1:1" x14ac:dyDescent="0.3">
      <c r="A142"/>
    </row>
    <row r="143" spans="1:1" x14ac:dyDescent="0.3">
      <c r="A143"/>
    </row>
    <row r="144" spans="1:1" x14ac:dyDescent="0.3">
      <c r="A144"/>
    </row>
    <row r="145" spans="1:1" x14ac:dyDescent="0.3">
      <c r="A145"/>
    </row>
    <row r="146" spans="1:1" x14ac:dyDescent="0.3">
      <c r="A146"/>
    </row>
    <row r="147" spans="1:1" x14ac:dyDescent="0.3">
      <c r="A147"/>
    </row>
    <row r="148" spans="1:1" x14ac:dyDescent="0.3">
      <c r="A148"/>
    </row>
    <row r="149" spans="1:1" x14ac:dyDescent="0.3">
      <c r="A149"/>
    </row>
    <row r="150" spans="1:1" x14ac:dyDescent="0.3">
      <c r="A150"/>
    </row>
    <row r="151" spans="1:1" x14ac:dyDescent="0.3">
      <c r="A151"/>
    </row>
  </sheetData>
  <autoFilter ref="A1:T74" xr:uid="{00000000-0009-0000-0000-000009000000}"/>
  <conditionalFormatting sqref="C75:C77 C88:C1048576">
    <cfRule type="duplicateValues" dxfId="2" priority="10"/>
  </conditionalFormatting>
  <conditionalFormatting sqref="C1:C74">
    <cfRule type="duplicateValues" dxfId="1" priority="2"/>
  </conditionalFormatting>
  <conditionalFormatting sqref="O2:O74">
    <cfRule type="cellIs" dxfId="0" priority="1" operator="greaterThan">
      <formula>2000</formula>
    </cfRule>
  </conditionalFormatting>
  <hyperlinks>
    <hyperlink ref="M69" r:id="rId1" display="https://mincultura.gov.co/ministerio/oficinas-y-grupos/oficina asesora de planeacion/plan-de-anticorrupcion/Paginas/2020.aspx" xr:uid="{00000000-0004-0000-0900-000000000000}"/>
  </hyperlinks>
  <printOptions horizontalCentered="1"/>
  <pageMargins left="0" right="0" top="0" bottom="0.15748031496062992" header="0" footer="0.15748031496062992"/>
  <pageSetup paperSize="120" scale="35" fitToHeight="0" orientation="landscape" r:id="rId2"/>
  <headerFooter>
    <oddFooter>&amp;R&amp;P</oddFooter>
  </headerFooter>
  <rowBreaks count="3" manualBreakCount="3">
    <brk id="18" max="18" man="1"/>
    <brk id="36" max="16383" man="1"/>
    <brk id="52" max="18" man="1"/>
  </row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ZU42"/>
  <sheetViews>
    <sheetView showGridLines="0" zoomScale="70" zoomScaleNormal="70" zoomScalePageLayoutView="75" workbookViewId="0">
      <pane ySplit="8" topLeftCell="A9" activePane="bottomLeft" state="frozen"/>
      <selection pane="bottomLeft" activeCell="G11" sqref="G11"/>
    </sheetView>
  </sheetViews>
  <sheetFormatPr baseColWidth="10" defaultRowHeight="13.8" x14ac:dyDescent="0.3"/>
  <cols>
    <col min="1" max="3" width="35.6640625" style="9" customWidth="1"/>
    <col min="4" max="5" width="18.6640625" style="9" customWidth="1"/>
    <col min="6" max="6" width="16.44140625" style="8" customWidth="1"/>
    <col min="7" max="7" width="72" style="9" customWidth="1"/>
    <col min="8" max="8" width="19.5546875" style="8" hidden="1" customWidth="1"/>
    <col min="9" max="9" width="79.44140625" style="9" hidden="1" customWidth="1"/>
    <col min="10" max="10" width="17.88671875" style="8" hidden="1" customWidth="1"/>
    <col min="11" max="11" width="64.88671875" style="9" hidden="1" customWidth="1"/>
    <col min="12" max="12" width="22.6640625" style="8" hidden="1" customWidth="1"/>
    <col min="13" max="13" width="51.88671875" style="9" hidden="1" customWidth="1"/>
    <col min="14" max="14" width="12" style="8" customWidth="1"/>
    <col min="15" max="15" width="17.44140625" style="8" customWidth="1"/>
    <col min="16" max="20" width="18.6640625" style="9" customWidth="1"/>
    <col min="21" max="21" width="25.109375" style="9" customWidth="1"/>
    <col min="22" max="22" width="53.88671875" style="10" customWidth="1"/>
    <col min="23" max="23" width="12.6640625" style="8" bestFit="1" customWidth="1"/>
    <col min="24" max="16243" width="11.44140625" style="8"/>
    <col min="16244" max="16244" width="8.6640625" style="8" customWidth="1"/>
    <col min="16245" max="16384" width="19.6640625" style="8" customWidth="1"/>
  </cols>
  <sheetData>
    <row r="1" spans="1:23 16245:16245" s="6" customFormat="1" ht="15" customHeight="1" x14ac:dyDescent="0.3">
      <c r="A1" s="513"/>
      <c r="B1" s="496" t="s">
        <v>0</v>
      </c>
      <c r="C1" s="497"/>
      <c r="D1" s="497"/>
      <c r="E1" s="497"/>
      <c r="F1" s="497"/>
      <c r="G1" s="497"/>
      <c r="H1" s="497"/>
      <c r="I1" s="497"/>
      <c r="J1" s="497"/>
      <c r="K1" s="497"/>
      <c r="L1" s="497"/>
      <c r="M1" s="497"/>
      <c r="N1" s="497"/>
      <c r="O1" s="497"/>
      <c r="P1" s="497"/>
      <c r="Q1" s="497"/>
      <c r="R1" s="497"/>
      <c r="S1" s="497"/>
      <c r="T1" s="497"/>
      <c r="U1" s="498"/>
      <c r="V1" s="386" t="s">
        <v>563</v>
      </c>
      <c r="WZU1" s="6" t="s">
        <v>1</v>
      </c>
    </row>
    <row r="2" spans="1:23 16245:16245" s="1" customFormat="1" ht="22.5" customHeight="1" x14ac:dyDescent="0.3">
      <c r="A2" s="514"/>
      <c r="B2" s="499"/>
      <c r="C2" s="500"/>
      <c r="D2" s="500"/>
      <c r="E2" s="500"/>
      <c r="F2" s="500"/>
      <c r="G2" s="500"/>
      <c r="H2" s="500"/>
      <c r="I2" s="500"/>
      <c r="J2" s="500"/>
      <c r="K2" s="500"/>
      <c r="L2" s="500"/>
      <c r="M2" s="500"/>
      <c r="N2" s="500"/>
      <c r="O2" s="500"/>
      <c r="P2" s="500"/>
      <c r="Q2" s="500"/>
      <c r="R2" s="500"/>
      <c r="S2" s="500"/>
      <c r="T2" s="500"/>
      <c r="U2" s="501"/>
      <c r="V2" s="488" t="s">
        <v>561</v>
      </c>
    </row>
    <row r="3" spans="1:23 16245:16245" s="6" customFormat="1" ht="23.25" customHeight="1" x14ac:dyDescent="0.3">
      <c r="A3" s="514"/>
      <c r="B3" s="502"/>
      <c r="C3" s="503"/>
      <c r="D3" s="503"/>
      <c r="E3" s="503"/>
      <c r="F3" s="503"/>
      <c r="G3" s="503"/>
      <c r="H3" s="503"/>
      <c r="I3" s="503"/>
      <c r="J3" s="503"/>
      <c r="K3" s="503"/>
      <c r="L3" s="503"/>
      <c r="M3" s="503"/>
      <c r="N3" s="503"/>
      <c r="O3" s="503"/>
      <c r="P3" s="503"/>
      <c r="Q3" s="503"/>
      <c r="R3" s="503"/>
      <c r="S3" s="503"/>
      <c r="T3" s="503"/>
      <c r="U3" s="504"/>
      <c r="V3" s="489"/>
      <c r="WZU3" s="6" t="s">
        <v>2</v>
      </c>
    </row>
    <row r="4" spans="1:23 16245:16245" s="6" customFormat="1" ht="31.5" customHeight="1" x14ac:dyDescent="0.3">
      <c r="A4" s="515"/>
      <c r="B4" s="521" t="s">
        <v>3</v>
      </c>
      <c r="C4" s="522"/>
      <c r="D4" s="522"/>
      <c r="E4" s="522"/>
      <c r="F4" s="522"/>
      <c r="G4" s="522"/>
      <c r="H4" s="522"/>
      <c r="I4" s="522"/>
      <c r="J4" s="522"/>
      <c r="K4" s="522"/>
      <c r="L4" s="522"/>
      <c r="M4" s="522"/>
      <c r="N4" s="522"/>
      <c r="O4" s="522"/>
      <c r="P4" s="522"/>
      <c r="Q4" s="522"/>
      <c r="R4" s="522"/>
      <c r="S4" s="522"/>
      <c r="T4" s="523"/>
      <c r="U4" s="401" t="s">
        <v>4</v>
      </c>
      <c r="V4" s="408">
        <v>2</v>
      </c>
    </row>
    <row r="5" spans="1:23 16245:16245" s="6" customFormat="1" ht="54.75" customHeight="1" thickBot="1" x14ac:dyDescent="0.35">
      <c r="A5" s="490" t="s">
        <v>555</v>
      </c>
      <c r="B5" s="491"/>
      <c r="C5" s="491"/>
      <c r="D5" s="491"/>
      <c r="E5" s="491"/>
      <c r="F5" s="491"/>
      <c r="G5" s="491"/>
      <c r="H5" s="491"/>
      <c r="I5" s="491"/>
      <c r="J5" s="491"/>
      <c r="K5" s="491"/>
      <c r="L5" s="491"/>
      <c r="M5" s="491"/>
      <c r="N5" s="491"/>
      <c r="O5" s="491"/>
      <c r="P5" s="491"/>
      <c r="Q5" s="491"/>
      <c r="R5" s="491"/>
      <c r="S5" s="491"/>
      <c r="T5" s="491"/>
      <c r="U5" s="491"/>
      <c r="V5" s="492"/>
    </row>
    <row r="6" spans="1:23 16245:16245" s="2" customFormat="1" ht="9.75" customHeight="1" thickBot="1" x14ac:dyDescent="0.35">
      <c r="A6" s="184"/>
    </row>
    <row r="7" spans="1:23 16245:16245" s="7" customFormat="1" ht="18" customHeight="1" x14ac:dyDescent="0.3">
      <c r="A7" s="517" t="s">
        <v>5</v>
      </c>
      <c r="B7" s="519" t="s">
        <v>6</v>
      </c>
      <c r="C7" s="519" t="s">
        <v>7</v>
      </c>
      <c r="D7" s="483" t="s">
        <v>8</v>
      </c>
      <c r="E7" s="483" t="s">
        <v>218</v>
      </c>
      <c r="F7" s="482" t="s">
        <v>573</v>
      </c>
      <c r="G7" s="482"/>
      <c r="H7" s="483" t="s">
        <v>574</v>
      </c>
      <c r="I7" s="483"/>
      <c r="J7" s="483" t="s">
        <v>575</v>
      </c>
      <c r="K7" s="483"/>
      <c r="L7" s="483" t="s">
        <v>576</v>
      </c>
      <c r="M7" s="483"/>
      <c r="N7" s="482" t="s">
        <v>577</v>
      </c>
      <c r="O7" s="483" t="s">
        <v>551</v>
      </c>
      <c r="P7" s="483" t="s">
        <v>216</v>
      </c>
      <c r="Q7" s="483" t="s">
        <v>217</v>
      </c>
      <c r="R7" s="483" t="s">
        <v>218</v>
      </c>
      <c r="S7" s="483" t="s">
        <v>9</v>
      </c>
      <c r="T7" s="482" t="s">
        <v>553</v>
      </c>
      <c r="U7" s="483" t="s">
        <v>552</v>
      </c>
      <c r="V7" s="524" t="s">
        <v>10</v>
      </c>
    </row>
    <row r="8" spans="1:23 16245:16245" s="7" customFormat="1" ht="51.75" customHeight="1" x14ac:dyDescent="0.3">
      <c r="A8" s="518"/>
      <c r="B8" s="520"/>
      <c r="C8" s="520"/>
      <c r="D8" s="484"/>
      <c r="E8" s="484"/>
      <c r="F8" s="418" t="s">
        <v>158</v>
      </c>
      <c r="G8" s="418" t="s">
        <v>159</v>
      </c>
      <c r="H8" s="413" t="s">
        <v>158</v>
      </c>
      <c r="I8" s="413" t="s">
        <v>159</v>
      </c>
      <c r="J8" s="413" t="s">
        <v>158</v>
      </c>
      <c r="K8" s="413" t="s">
        <v>159</v>
      </c>
      <c r="L8" s="413" t="s">
        <v>158</v>
      </c>
      <c r="M8" s="413" t="s">
        <v>159</v>
      </c>
      <c r="N8" s="485"/>
      <c r="O8" s="484"/>
      <c r="P8" s="484"/>
      <c r="Q8" s="484"/>
      <c r="R8" s="484"/>
      <c r="S8" s="484"/>
      <c r="T8" s="485"/>
      <c r="U8" s="484"/>
      <c r="V8" s="525"/>
    </row>
    <row r="9" spans="1:23 16245:16245" s="190" customFormat="1" ht="82.8" x14ac:dyDescent="0.3">
      <c r="A9" s="416" t="s">
        <v>32</v>
      </c>
      <c r="B9" s="417" t="s">
        <v>11</v>
      </c>
      <c r="C9" s="417" t="s">
        <v>33</v>
      </c>
      <c r="D9" s="417" t="s">
        <v>13</v>
      </c>
      <c r="E9" s="348">
        <f>R9</f>
        <v>1</v>
      </c>
      <c r="F9" s="162">
        <v>0</v>
      </c>
      <c r="G9" s="339" t="s">
        <v>655</v>
      </c>
      <c r="H9" s="370"/>
      <c r="I9" s="369"/>
      <c r="J9" s="370"/>
      <c r="K9" s="369"/>
      <c r="L9" s="313"/>
      <c r="M9" s="444"/>
      <c r="N9" s="428">
        <f>F9</f>
        <v>0</v>
      </c>
      <c r="O9" s="209">
        <v>0.1</v>
      </c>
      <c r="P9" s="348">
        <v>0.4</v>
      </c>
      <c r="Q9" s="348">
        <v>1</v>
      </c>
      <c r="R9" s="348">
        <v>1</v>
      </c>
      <c r="S9" s="348">
        <v>1</v>
      </c>
      <c r="T9" s="218">
        <v>0.97</v>
      </c>
      <c r="U9" s="348">
        <f>T9/S9</f>
        <v>0.97</v>
      </c>
      <c r="V9" s="307"/>
    </row>
    <row r="10" spans="1:23 16245:16245" s="190" customFormat="1" ht="69" x14ac:dyDescent="0.3">
      <c r="A10" s="510" t="s">
        <v>460</v>
      </c>
      <c r="B10" s="516" t="s">
        <v>11</v>
      </c>
      <c r="C10" s="417" t="s">
        <v>467</v>
      </c>
      <c r="D10" s="417" t="s">
        <v>13</v>
      </c>
      <c r="E10" s="348">
        <f t="shared" ref="E10:E38" si="0">R10</f>
        <v>1</v>
      </c>
      <c r="F10" s="364">
        <v>0.15</v>
      </c>
      <c r="G10" s="426" t="s">
        <v>654</v>
      </c>
      <c r="H10" s="364"/>
      <c r="I10" s="369"/>
      <c r="J10" s="364"/>
      <c r="K10" s="369"/>
      <c r="L10" s="442"/>
      <c r="M10" s="412"/>
      <c r="N10" s="174">
        <f>F10</f>
        <v>0.15</v>
      </c>
      <c r="O10" s="364">
        <v>0.2</v>
      </c>
      <c r="P10" s="348">
        <v>0.3</v>
      </c>
      <c r="Q10" s="348">
        <v>0.5</v>
      </c>
      <c r="R10" s="348">
        <v>1</v>
      </c>
      <c r="S10" s="348">
        <v>1</v>
      </c>
      <c r="T10" s="348">
        <f>85%+N10</f>
        <v>1</v>
      </c>
      <c r="U10" s="348">
        <f t="shared" ref="U10:U38" si="1">T10/S10</f>
        <v>1</v>
      </c>
      <c r="V10" s="307" t="s">
        <v>601</v>
      </c>
    </row>
    <row r="11" spans="1:23 16245:16245" s="190" customFormat="1" ht="60" customHeight="1" x14ac:dyDescent="0.3">
      <c r="A11" s="510"/>
      <c r="B11" s="516"/>
      <c r="C11" s="417" t="s">
        <v>461</v>
      </c>
      <c r="D11" s="417" t="s">
        <v>13</v>
      </c>
      <c r="E11" s="348">
        <f t="shared" si="0"/>
        <v>1</v>
      </c>
      <c r="F11" s="348">
        <v>1</v>
      </c>
      <c r="G11" s="426" t="s">
        <v>656</v>
      </c>
      <c r="H11" s="364"/>
      <c r="I11" s="203"/>
      <c r="J11" s="364"/>
      <c r="K11" s="203"/>
      <c r="L11" s="445"/>
      <c r="M11" s="446"/>
      <c r="N11" s="364">
        <f t="shared" ref="N11:N38" si="2">F11</f>
        <v>1</v>
      </c>
      <c r="O11" s="364">
        <v>0</v>
      </c>
      <c r="P11" s="348">
        <v>0.4</v>
      </c>
      <c r="Q11" s="348">
        <v>0.8</v>
      </c>
      <c r="R11" s="348">
        <v>1</v>
      </c>
      <c r="S11" s="348">
        <v>1</v>
      </c>
      <c r="T11" s="348">
        <v>1</v>
      </c>
      <c r="U11" s="348">
        <f t="shared" si="1"/>
        <v>1</v>
      </c>
      <c r="V11" s="307" t="s">
        <v>601</v>
      </c>
    </row>
    <row r="12" spans="1:23 16245:16245" s="190" customFormat="1" ht="79.2" customHeight="1" x14ac:dyDescent="0.3">
      <c r="A12" s="416" t="s">
        <v>458</v>
      </c>
      <c r="B12" s="417" t="s">
        <v>11</v>
      </c>
      <c r="C12" s="417" t="s">
        <v>459</v>
      </c>
      <c r="D12" s="417" t="s">
        <v>34</v>
      </c>
      <c r="E12" s="417">
        <f t="shared" si="0"/>
        <v>8</v>
      </c>
      <c r="F12" s="427">
        <v>1</v>
      </c>
      <c r="G12" s="426" t="s">
        <v>657</v>
      </c>
      <c r="H12" s="368"/>
      <c r="I12" s="369"/>
      <c r="J12" s="309"/>
      <c r="K12" s="323"/>
      <c r="L12" s="368"/>
      <c r="M12" s="369"/>
      <c r="N12" s="211">
        <f t="shared" si="2"/>
        <v>1</v>
      </c>
      <c r="O12" s="211">
        <v>2</v>
      </c>
      <c r="P12" s="417">
        <v>4</v>
      </c>
      <c r="Q12" s="417">
        <v>6</v>
      </c>
      <c r="R12" s="417">
        <v>8</v>
      </c>
      <c r="S12" s="417">
        <v>20</v>
      </c>
      <c r="T12" s="214">
        <f>22+N12</f>
        <v>23</v>
      </c>
      <c r="U12" s="348">
        <f t="shared" si="1"/>
        <v>1.1499999999999999</v>
      </c>
      <c r="V12" s="356"/>
    </row>
    <row r="13" spans="1:23 16245:16245" s="190" customFormat="1" ht="124.2" x14ac:dyDescent="0.3">
      <c r="A13" s="416" t="s">
        <v>468</v>
      </c>
      <c r="B13" s="417" t="s">
        <v>11</v>
      </c>
      <c r="C13" s="417" t="s">
        <v>469</v>
      </c>
      <c r="D13" s="417" t="s">
        <v>12</v>
      </c>
      <c r="E13" s="417">
        <f t="shared" si="0"/>
        <v>2</v>
      </c>
      <c r="F13" s="368">
        <v>0</v>
      </c>
      <c r="G13" s="203" t="s">
        <v>658</v>
      </c>
      <c r="H13" s="368"/>
      <c r="I13" s="369"/>
      <c r="J13" s="368"/>
      <c r="K13" s="369"/>
      <c r="L13" s="447"/>
      <c r="M13" s="448"/>
      <c r="N13" s="428">
        <f t="shared" si="2"/>
        <v>0</v>
      </c>
      <c r="O13" s="162">
        <v>0</v>
      </c>
      <c r="P13" s="417">
        <v>2</v>
      </c>
      <c r="Q13" s="417">
        <v>2</v>
      </c>
      <c r="R13" s="417">
        <v>2</v>
      </c>
      <c r="S13" s="417">
        <v>6</v>
      </c>
      <c r="T13" s="214">
        <v>4</v>
      </c>
      <c r="U13" s="348">
        <f t="shared" si="1"/>
        <v>0.66666666666666663</v>
      </c>
      <c r="V13" s="355"/>
      <c r="W13" s="176"/>
    </row>
    <row r="14" spans="1:23 16245:16245" s="190" customFormat="1" ht="96.6" x14ac:dyDescent="0.3">
      <c r="A14" s="509" t="s">
        <v>35</v>
      </c>
      <c r="B14" s="516" t="s">
        <v>36</v>
      </c>
      <c r="C14" s="194" t="s">
        <v>160</v>
      </c>
      <c r="D14" s="417" t="s">
        <v>34</v>
      </c>
      <c r="E14" s="162">
        <f t="shared" si="0"/>
        <v>0</v>
      </c>
      <c r="F14" s="162"/>
      <c r="G14" s="365" t="s">
        <v>598</v>
      </c>
      <c r="H14" s="354"/>
      <c r="I14" s="365"/>
      <c r="J14" s="354"/>
      <c r="K14" s="365"/>
      <c r="L14" s="354"/>
      <c r="M14" s="365"/>
      <c r="N14" s="428">
        <f t="shared" si="2"/>
        <v>0</v>
      </c>
      <c r="O14" s="211">
        <v>2319</v>
      </c>
      <c r="P14" s="162">
        <v>0</v>
      </c>
      <c r="Q14" s="162">
        <v>0</v>
      </c>
      <c r="R14" s="162">
        <v>0</v>
      </c>
      <c r="S14" s="211">
        <v>2319</v>
      </c>
      <c r="T14" s="214">
        <v>2319</v>
      </c>
      <c r="U14" s="348">
        <f t="shared" si="1"/>
        <v>1</v>
      </c>
      <c r="V14" s="264" t="s">
        <v>601</v>
      </c>
    </row>
    <row r="15" spans="1:23 16245:16245" s="190" customFormat="1" ht="60" customHeight="1" x14ac:dyDescent="0.3">
      <c r="A15" s="509"/>
      <c r="B15" s="516"/>
      <c r="C15" s="194" t="s">
        <v>470</v>
      </c>
      <c r="D15" s="417" t="s">
        <v>34</v>
      </c>
      <c r="E15" s="162">
        <f t="shared" si="0"/>
        <v>0</v>
      </c>
      <c r="F15" s="162"/>
      <c r="G15" s="365" t="s">
        <v>598</v>
      </c>
      <c r="H15" s="354"/>
      <c r="I15" s="365"/>
      <c r="J15" s="354"/>
      <c r="K15" s="365"/>
      <c r="L15" s="354"/>
      <c r="M15" s="365"/>
      <c r="N15" s="428">
        <f t="shared" si="2"/>
        <v>0</v>
      </c>
      <c r="O15" s="211">
        <v>1</v>
      </c>
      <c r="P15" s="162">
        <v>0</v>
      </c>
      <c r="Q15" s="162">
        <v>0</v>
      </c>
      <c r="R15" s="162">
        <v>0</v>
      </c>
      <c r="S15" s="211">
        <v>1</v>
      </c>
      <c r="T15" s="211">
        <v>1</v>
      </c>
      <c r="U15" s="348">
        <f t="shared" si="1"/>
        <v>1</v>
      </c>
      <c r="V15" s="264" t="s">
        <v>601</v>
      </c>
    </row>
    <row r="16" spans="1:23 16245:16245" s="190" customFormat="1" ht="69" x14ac:dyDescent="0.3">
      <c r="A16" s="509"/>
      <c r="B16" s="516"/>
      <c r="C16" s="194" t="s">
        <v>37</v>
      </c>
      <c r="D16" s="417" t="s">
        <v>34</v>
      </c>
      <c r="E16" s="162">
        <f>R16</f>
        <v>0</v>
      </c>
      <c r="F16" s="162"/>
      <c r="G16" s="365" t="s">
        <v>598</v>
      </c>
      <c r="H16" s="354"/>
      <c r="I16" s="365"/>
      <c r="J16" s="354"/>
      <c r="K16" s="365"/>
      <c r="L16" s="354"/>
      <c r="M16" s="365"/>
      <c r="N16" s="428">
        <f t="shared" si="2"/>
        <v>0</v>
      </c>
      <c r="O16" s="211">
        <v>1</v>
      </c>
      <c r="P16" s="162">
        <v>0</v>
      </c>
      <c r="Q16" s="162">
        <v>0</v>
      </c>
      <c r="R16" s="162">
        <v>0</v>
      </c>
      <c r="S16" s="211">
        <v>1</v>
      </c>
      <c r="T16" s="211">
        <v>1</v>
      </c>
      <c r="U16" s="348">
        <f t="shared" si="1"/>
        <v>1</v>
      </c>
      <c r="V16" s="264" t="s">
        <v>601</v>
      </c>
    </row>
    <row r="17" spans="1:24" s="190" customFormat="1" ht="165.6" x14ac:dyDescent="0.3">
      <c r="A17" s="509"/>
      <c r="B17" s="516"/>
      <c r="C17" s="194" t="s">
        <v>38</v>
      </c>
      <c r="D17" s="417" t="s">
        <v>34</v>
      </c>
      <c r="E17" s="417">
        <f t="shared" si="0"/>
        <v>1</v>
      </c>
      <c r="F17" s="162">
        <v>0</v>
      </c>
      <c r="G17" s="365" t="s">
        <v>659</v>
      </c>
      <c r="H17" s="162"/>
      <c r="I17" s="365"/>
      <c r="J17" s="347"/>
      <c r="K17" s="365"/>
      <c r="L17" s="354"/>
      <c r="M17" s="365"/>
      <c r="N17" s="428">
        <f t="shared" si="2"/>
        <v>0</v>
      </c>
      <c r="O17" s="162">
        <v>0</v>
      </c>
      <c r="P17" s="162">
        <v>0</v>
      </c>
      <c r="Q17" s="162">
        <v>0</v>
      </c>
      <c r="R17" s="211">
        <v>1</v>
      </c>
      <c r="S17" s="211">
        <v>1</v>
      </c>
      <c r="T17" s="162">
        <v>0</v>
      </c>
      <c r="U17" s="348">
        <f t="shared" si="1"/>
        <v>0</v>
      </c>
      <c r="V17" s="264"/>
    </row>
    <row r="18" spans="1:24" s="190" customFormat="1" ht="27.6" x14ac:dyDescent="0.3">
      <c r="A18" s="509"/>
      <c r="B18" s="516"/>
      <c r="C18" s="194" t="s">
        <v>39</v>
      </c>
      <c r="D18" s="417" t="s">
        <v>34</v>
      </c>
      <c r="E18" s="162">
        <f t="shared" si="0"/>
        <v>0</v>
      </c>
      <c r="F18" s="417"/>
      <c r="G18" s="365" t="s">
        <v>598</v>
      </c>
      <c r="H18" s="354"/>
      <c r="I18" s="365"/>
      <c r="J18" s="354"/>
      <c r="K18" s="365"/>
      <c r="L18" s="354"/>
      <c r="M18" s="365"/>
      <c r="N18" s="428">
        <f t="shared" si="2"/>
        <v>0</v>
      </c>
      <c r="O18" s="211">
        <v>1</v>
      </c>
      <c r="P18" s="162">
        <v>0</v>
      </c>
      <c r="Q18" s="162">
        <v>0</v>
      </c>
      <c r="R18" s="162">
        <v>0</v>
      </c>
      <c r="S18" s="211">
        <v>1</v>
      </c>
      <c r="T18" s="211">
        <v>1</v>
      </c>
      <c r="U18" s="348">
        <f t="shared" si="1"/>
        <v>1</v>
      </c>
      <c r="V18" s="264" t="s">
        <v>601</v>
      </c>
    </row>
    <row r="19" spans="1:24" s="190" customFormat="1" ht="151.80000000000001" x14ac:dyDescent="0.3">
      <c r="A19" s="509"/>
      <c r="B19" s="516"/>
      <c r="C19" s="194" t="s">
        <v>219</v>
      </c>
      <c r="D19" s="417" t="s">
        <v>34</v>
      </c>
      <c r="E19" s="417">
        <f t="shared" si="0"/>
        <v>20</v>
      </c>
      <c r="F19" s="162">
        <v>0</v>
      </c>
      <c r="G19" s="350" t="s">
        <v>584</v>
      </c>
      <c r="H19" s="162"/>
      <c r="I19" s="350"/>
      <c r="J19" s="347"/>
      <c r="K19" s="350"/>
      <c r="L19" s="219"/>
      <c r="M19" s="365"/>
      <c r="N19" s="428">
        <f t="shared" si="2"/>
        <v>0</v>
      </c>
      <c r="O19" s="219">
        <v>20</v>
      </c>
      <c r="P19" s="211">
        <v>20</v>
      </c>
      <c r="Q19" s="211">
        <v>20</v>
      </c>
      <c r="R19" s="211">
        <v>20</v>
      </c>
      <c r="S19" s="211">
        <v>80</v>
      </c>
      <c r="T19" s="211">
        <v>60</v>
      </c>
      <c r="U19" s="348">
        <f>T19/S19</f>
        <v>0.75</v>
      </c>
      <c r="V19" s="264"/>
      <c r="W19" s="176"/>
    </row>
    <row r="20" spans="1:24" s="190" customFormat="1" ht="60" customHeight="1" x14ac:dyDescent="0.3">
      <c r="A20" s="509"/>
      <c r="B20" s="191" t="s">
        <v>11</v>
      </c>
      <c r="C20" s="194" t="s">
        <v>152</v>
      </c>
      <c r="D20" s="191" t="s">
        <v>12</v>
      </c>
      <c r="E20" s="348">
        <f t="shared" si="0"/>
        <v>0</v>
      </c>
      <c r="F20" s="162">
        <f t="shared" ref="F20" si="3">L20</f>
        <v>0</v>
      </c>
      <c r="G20" s="429" t="s">
        <v>600</v>
      </c>
      <c r="H20" s="191"/>
      <c r="I20" s="350"/>
      <c r="J20" s="191"/>
      <c r="K20" s="350"/>
      <c r="L20" s="191"/>
      <c r="M20" s="350"/>
      <c r="N20" s="428">
        <f t="shared" si="2"/>
        <v>0</v>
      </c>
      <c r="O20" s="211">
        <v>80</v>
      </c>
      <c r="P20" s="162">
        <v>0</v>
      </c>
      <c r="Q20" s="162">
        <v>0</v>
      </c>
      <c r="R20" s="162">
        <v>0</v>
      </c>
      <c r="S20" s="211">
        <v>80</v>
      </c>
      <c r="T20" s="211">
        <v>39</v>
      </c>
      <c r="U20" s="348">
        <f t="shared" si="1"/>
        <v>0.48749999999999999</v>
      </c>
      <c r="V20" s="264"/>
    </row>
    <row r="21" spans="1:24" s="190" customFormat="1" ht="41.4" x14ac:dyDescent="0.3">
      <c r="A21" s="509"/>
      <c r="B21" s="306" t="s">
        <v>157</v>
      </c>
      <c r="C21" s="420" t="s">
        <v>153</v>
      </c>
      <c r="D21" s="191" t="s">
        <v>12</v>
      </c>
      <c r="E21" s="162">
        <f t="shared" si="0"/>
        <v>0</v>
      </c>
      <c r="F21" s="162"/>
      <c r="G21" s="365" t="s">
        <v>598</v>
      </c>
      <c r="H21" s="300"/>
      <c r="I21" s="365"/>
      <c r="J21" s="310"/>
      <c r="K21" s="365"/>
      <c r="L21" s="265"/>
      <c r="M21" s="365"/>
      <c r="N21" s="428">
        <f t="shared" si="2"/>
        <v>0</v>
      </c>
      <c r="O21" s="417">
        <v>6</v>
      </c>
      <c r="P21" s="162">
        <v>0</v>
      </c>
      <c r="Q21" s="162">
        <v>0</v>
      </c>
      <c r="R21" s="162">
        <v>0</v>
      </c>
      <c r="S21" s="417">
        <v>6</v>
      </c>
      <c r="T21" s="211">
        <v>6</v>
      </c>
      <c r="U21" s="348">
        <f t="shared" si="1"/>
        <v>1</v>
      </c>
      <c r="V21" s="257" t="s">
        <v>601</v>
      </c>
    </row>
    <row r="22" spans="1:24" s="190" customFormat="1" ht="41.4" x14ac:dyDescent="0.3">
      <c r="A22" s="509"/>
      <c r="B22" s="306" t="s">
        <v>157</v>
      </c>
      <c r="C22" s="420" t="s">
        <v>154</v>
      </c>
      <c r="D22" s="191" t="s">
        <v>12</v>
      </c>
      <c r="E22" s="162">
        <f t="shared" si="0"/>
        <v>0</v>
      </c>
      <c r="F22" s="162"/>
      <c r="G22" s="365" t="s">
        <v>598</v>
      </c>
      <c r="H22" s="300"/>
      <c r="I22" s="365"/>
      <c r="J22" s="310"/>
      <c r="K22" s="365"/>
      <c r="L22" s="265"/>
      <c r="M22" s="365"/>
      <c r="N22" s="428">
        <f t="shared" si="2"/>
        <v>0</v>
      </c>
      <c r="O22" s="417">
        <v>1</v>
      </c>
      <c r="P22" s="162">
        <v>0</v>
      </c>
      <c r="Q22" s="162">
        <v>0</v>
      </c>
      <c r="R22" s="162">
        <v>0</v>
      </c>
      <c r="S22" s="417">
        <v>1</v>
      </c>
      <c r="T22" s="211">
        <v>1</v>
      </c>
      <c r="U22" s="348">
        <f t="shared" si="1"/>
        <v>1</v>
      </c>
      <c r="V22" s="257" t="s">
        <v>601</v>
      </c>
    </row>
    <row r="23" spans="1:24" s="190" customFormat="1" ht="57.75" customHeight="1" x14ac:dyDescent="0.3">
      <c r="A23" s="509"/>
      <c r="B23" s="306" t="s">
        <v>157</v>
      </c>
      <c r="C23" s="420" t="s">
        <v>155</v>
      </c>
      <c r="D23" s="191" t="s">
        <v>12</v>
      </c>
      <c r="E23" s="162">
        <f t="shared" si="0"/>
        <v>0</v>
      </c>
      <c r="F23" s="162"/>
      <c r="G23" s="365" t="s">
        <v>598</v>
      </c>
      <c r="H23" s="300"/>
      <c r="I23" s="365"/>
      <c r="J23" s="310"/>
      <c r="K23" s="365"/>
      <c r="L23" s="265"/>
      <c r="M23" s="365"/>
      <c r="N23" s="428">
        <f t="shared" si="2"/>
        <v>0</v>
      </c>
      <c r="O23" s="417">
        <v>8</v>
      </c>
      <c r="P23" s="162">
        <v>0</v>
      </c>
      <c r="Q23" s="162">
        <v>0</v>
      </c>
      <c r="R23" s="162">
        <v>0</v>
      </c>
      <c r="S23" s="417">
        <v>8</v>
      </c>
      <c r="T23" s="211">
        <v>8</v>
      </c>
      <c r="U23" s="348">
        <f t="shared" si="1"/>
        <v>1</v>
      </c>
      <c r="V23" s="257" t="s">
        <v>601</v>
      </c>
    </row>
    <row r="24" spans="1:24" s="190" customFormat="1" ht="57.75" customHeight="1" x14ac:dyDescent="0.3">
      <c r="A24" s="509"/>
      <c r="B24" s="306" t="s">
        <v>157</v>
      </c>
      <c r="C24" s="420" t="s">
        <v>156</v>
      </c>
      <c r="D24" s="191" t="s">
        <v>12</v>
      </c>
      <c r="E24" s="162">
        <f t="shared" si="0"/>
        <v>0</v>
      </c>
      <c r="F24" s="162"/>
      <c r="G24" s="365" t="s">
        <v>598</v>
      </c>
      <c r="H24" s="191"/>
      <c r="I24" s="365"/>
      <c r="J24" s="311"/>
      <c r="K24" s="365"/>
      <c r="L24" s="220"/>
      <c r="M24" s="365"/>
      <c r="N24" s="428">
        <f t="shared" si="2"/>
        <v>0</v>
      </c>
      <c r="O24" s="417">
        <v>2</v>
      </c>
      <c r="P24" s="162">
        <v>0</v>
      </c>
      <c r="Q24" s="162">
        <v>0</v>
      </c>
      <c r="R24" s="162">
        <v>0</v>
      </c>
      <c r="S24" s="417">
        <v>2</v>
      </c>
      <c r="T24" s="211">
        <v>2</v>
      </c>
      <c r="U24" s="348">
        <f t="shared" si="1"/>
        <v>1</v>
      </c>
      <c r="V24" s="257" t="s">
        <v>601</v>
      </c>
    </row>
    <row r="25" spans="1:24" s="190" customFormat="1" ht="27.6" x14ac:dyDescent="0.3">
      <c r="A25" s="509"/>
      <c r="B25" s="516" t="s">
        <v>25</v>
      </c>
      <c r="C25" s="420" t="s">
        <v>316</v>
      </c>
      <c r="D25" s="417" t="s">
        <v>13</v>
      </c>
      <c r="E25" s="162">
        <f t="shared" si="0"/>
        <v>0</v>
      </c>
      <c r="F25" s="266" t="s">
        <v>83</v>
      </c>
      <c r="G25" s="441" t="s">
        <v>599</v>
      </c>
      <c r="H25" s="266"/>
      <c r="I25" s="267"/>
      <c r="J25" s="266"/>
      <c r="K25" s="267"/>
      <c r="L25" s="266"/>
      <c r="M25" s="267"/>
      <c r="N25" s="428" t="str">
        <f t="shared" si="2"/>
        <v>NA</v>
      </c>
      <c r="O25" s="409">
        <v>1</v>
      </c>
      <c r="P25" s="409">
        <v>1</v>
      </c>
      <c r="Q25" s="268">
        <v>0</v>
      </c>
      <c r="R25" s="268">
        <v>0</v>
      </c>
      <c r="S25" s="268">
        <v>1</v>
      </c>
      <c r="T25" s="226">
        <v>1</v>
      </c>
      <c r="U25" s="348">
        <v>1</v>
      </c>
      <c r="V25" s="257" t="s">
        <v>601</v>
      </c>
    </row>
    <row r="26" spans="1:24" s="190" customFormat="1" ht="150" x14ac:dyDescent="0.3">
      <c r="A26" s="509"/>
      <c r="B26" s="516"/>
      <c r="C26" s="350" t="s">
        <v>190</v>
      </c>
      <c r="D26" s="417" t="s">
        <v>34</v>
      </c>
      <c r="E26" s="417">
        <f t="shared" si="0"/>
        <v>800000</v>
      </c>
      <c r="F26" s="162">
        <v>1462</v>
      </c>
      <c r="G26" s="441" t="s">
        <v>602</v>
      </c>
      <c r="H26" s="269"/>
      <c r="I26" s="267"/>
      <c r="J26" s="269"/>
      <c r="K26" s="267"/>
      <c r="L26" s="269"/>
      <c r="M26" s="267"/>
      <c r="N26" s="428">
        <f t="shared" si="2"/>
        <v>1462</v>
      </c>
      <c r="O26" s="269">
        <v>800000</v>
      </c>
      <c r="P26" s="269">
        <v>800000</v>
      </c>
      <c r="Q26" s="269">
        <v>800000</v>
      </c>
      <c r="R26" s="269">
        <v>800000</v>
      </c>
      <c r="S26" s="269">
        <v>3200000</v>
      </c>
      <c r="T26" s="186">
        <f>2295108+F26</f>
        <v>2296570</v>
      </c>
      <c r="U26" s="348">
        <f>T26/S26</f>
        <v>0.71767812499999994</v>
      </c>
      <c r="V26" s="257"/>
      <c r="W26" s="381"/>
      <c r="X26" s="381"/>
    </row>
    <row r="27" spans="1:24" s="190" customFormat="1" ht="110.4" x14ac:dyDescent="0.3">
      <c r="A27" s="509" t="s">
        <v>40</v>
      </c>
      <c r="B27" s="306" t="s">
        <v>157</v>
      </c>
      <c r="C27" s="191" t="s">
        <v>41</v>
      </c>
      <c r="D27" s="417" t="s">
        <v>13</v>
      </c>
      <c r="E27" s="348">
        <f t="shared" si="0"/>
        <v>1</v>
      </c>
      <c r="F27" s="221">
        <v>0</v>
      </c>
      <c r="G27" s="592" t="s">
        <v>603</v>
      </c>
      <c r="H27" s="364"/>
      <c r="I27" s="194"/>
      <c r="J27" s="223"/>
      <c r="K27" s="312"/>
      <c r="L27" s="223"/>
      <c r="M27" s="312"/>
      <c r="N27" s="428">
        <f t="shared" si="2"/>
        <v>0</v>
      </c>
      <c r="O27" s="223">
        <v>0.05</v>
      </c>
      <c r="P27" s="383">
        <v>0.5</v>
      </c>
      <c r="Q27" s="315">
        <v>0.75</v>
      </c>
      <c r="R27" s="315">
        <v>1</v>
      </c>
      <c r="S27" s="315">
        <v>1</v>
      </c>
      <c r="T27" s="316">
        <v>1</v>
      </c>
      <c r="U27" s="348">
        <f t="shared" ref="U27:U29" si="4">T27/S27</f>
        <v>1</v>
      </c>
      <c r="V27" s="307" t="s">
        <v>601</v>
      </c>
    </row>
    <row r="28" spans="1:24" s="190" customFormat="1" ht="69" x14ac:dyDescent="0.3">
      <c r="A28" s="509"/>
      <c r="B28" s="306" t="s">
        <v>157</v>
      </c>
      <c r="C28" s="417" t="s">
        <v>42</v>
      </c>
      <c r="D28" s="417" t="s">
        <v>19</v>
      </c>
      <c r="E28" s="162">
        <f t="shared" si="0"/>
        <v>0</v>
      </c>
      <c r="F28" s="162">
        <v>0</v>
      </c>
      <c r="G28" s="595" t="s">
        <v>667</v>
      </c>
      <c r="H28" s="162"/>
      <c r="I28" s="194"/>
      <c r="J28" s="309"/>
      <c r="K28" s="312"/>
      <c r="L28" s="309"/>
      <c r="M28" s="312"/>
      <c r="N28" s="428">
        <f t="shared" si="2"/>
        <v>0</v>
      </c>
      <c r="O28" s="309">
        <v>2</v>
      </c>
      <c r="P28" s="317">
        <v>2</v>
      </c>
      <c r="Q28" s="317">
        <v>2</v>
      </c>
      <c r="R28" s="162">
        <v>0</v>
      </c>
      <c r="S28" s="317">
        <v>6</v>
      </c>
      <c r="T28" s="318">
        <v>4</v>
      </c>
      <c r="U28" s="348">
        <f>T28/S28</f>
        <v>0.66666666666666663</v>
      </c>
      <c r="V28" s="307"/>
    </row>
    <row r="29" spans="1:24" s="190" customFormat="1" ht="69" x14ac:dyDescent="0.3">
      <c r="A29" s="509" t="s">
        <v>43</v>
      </c>
      <c r="B29" s="306" t="s">
        <v>157</v>
      </c>
      <c r="C29" s="417" t="s">
        <v>44</v>
      </c>
      <c r="D29" s="417" t="s">
        <v>13</v>
      </c>
      <c r="E29" s="348">
        <f t="shared" si="0"/>
        <v>1</v>
      </c>
      <c r="F29" s="224">
        <v>0.1</v>
      </c>
      <c r="G29" s="593" t="s">
        <v>670</v>
      </c>
      <c r="H29" s="250"/>
      <c r="I29" s="225"/>
      <c r="J29" s="313"/>
      <c r="K29" s="314"/>
      <c r="L29" s="313"/>
      <c r="M29" s="314"/>
      <c r="N29" s="590">
        <f>F29</f>
        <v>0.1</v>
      </c>
      <c r="O29" s="313">
        <v>0.15</v>
      </c>
      <c r="P29" s="319">
        <v>0.5</v>
      </c>
      <c r="Q29" s="364">
        <v>0.75</v>
      </c>
      <c r="R29" s="364">
        <v>1</v>
      </c>
      <c r="S29" s="364">
        <v>1</v>
      </c>
      <c r="T29" s="223">
        <f>75%+N29</f>
        <v>0.85</v>
      </c>
      <c r="U29" s="348">
        <f t="shared" si="4"/>
        <v>0.85</v>
      </c>
      <c r="V29" s="307"/>
    </row>
    <row r="30" spans="1:24" s="190" customFormat="1" ht="55.2" x14ac:dyDescent="0.3">
      <c r="A30" s="509"/>
      <c r="B30" s="306" t="s">
        <v>157</v>
      </c>
      <c r="C30" s="417" t="s">
        <v>45</v>
      </c>
      <c r="D30" s="417" t="s">
        <v>17</v>
      </c>
      <c r="E30" s="348">
        <f t="shared" si="0"/>
        <v>1</v>
      </c>
      <c r="F30" s="226"/>
      <c r="G30" s="365" t="s">
        <v>594</v>
      </c>
      <c r="H30" s="226"/>
      <c r="I30" s="194"/>
      <c r="J30" s="227"/>
      <c r="K30" s="312"/>
      <c r="L30" s="227"/>
      <c r="M30" s="312"/>
      <c r="N30" s="428">
        <f t="shared" si="2"/>
        <v>0</v>
      </c>
      <c r="O30" s="227">
        <v>0.15</v>
      </c>
      <c r="P30" s="319">
        <v>0.5</v>
      </c>
      <c r="Q30" s="364">
        <v>0.75</v>
      </c>
      <c r="R30" s="364">
        <v>1</v>
      </c>
      <c r="S30" s="364">
        <v>1</v>
      </c>
      <c r="T30" s="223">
        <v>1</v>
      </c>
      <c r="U30" s="348">
        <f>T30/S30</f>
        <v>1</v>
      </c>
      <c r="V30" s="307" t="s">
        <v>601</v>
      </c>
    </row>
    <row r="31" spans="1:24" s="190" customFormat="1" ht="110.4" x14ac:dyDescent="0.3">
      <c r="A31" s="510" t="s">
        <v>46</v>
      </c>
      <c r="B31" s="306" t="s">
        <v>157</v>
      </c>
      <c r="C31" s="417" t="s">
        <v>47</v>
      </c>
      <c r="D31" s="417" t="s">
        <v>19</v>
      </c>
      <c r="E31" s="417">
        <f t="shared" si="0"/>
        <v>10</v>
      </c>
      <c r="F31" s="191">
        <v>2</v>
      </c>
      <c r="G31" s="204" t="s">
        <v>581</v>
      </c>
      <c r="H31" s="191"/>
      <c r="I31" s="194"/>
      <c r="J31" s="309"/>
      <c r="K31" s="312"/>
      <c r="L31" s="309"/>
      <c r="M31" s="312"/>
      <c r="N31" s="428">
        <f t="shared" si="2"/>
        <v>2</v>
      </c>
      <c r="O31" s="309">
        <v>10</v>
      </c>
      <c r="P31" s="320">
        <v>10</v>
      </c>
      <c r="Q31" s="320">
        <v>10</v>
      </c>
      <c r="R31" s="320">
        <v>10</v>
      </c>
      <c r="S31" s="320">
        <v>39</v>
      </c>
      <c r="T31" s="318">
        <f>24+N31</f>
        <v>26</v>
      </c>
      <c r="U31" s="348">
        <f>T31/S31</f>
        <v>0.66666666666666663</v>
      </c>
      <c r="V31" s="307"/>
    </row>
    <row r="32" spans="1:24" s="190" customFormat="1" ht="55.2" x14ac:dyDescent="0.3">
      <c r="A32" s="510"/>
      <c r="B32" s="306" t="s">
        <v>157</v>
      </c>
      <c r="C32" s="417" t="s">
        <v>48</v>
      </c>
      <c r="D32" s="417" t="s">
        <v>49</v>
      </c>
      <c r="E32" s="417">
        <f t="shared" si="0"/>
        <v>1000</v>
      </c>
      <c r="F32" s="191">
        <v>128</v>
      </c>
      <c r="G32" s="412" t="s">
        <v>580</v>
      </c>
      <c r="H32" s="302"/>
      <c r="I32" s="194"/>
      <c r="J32" s="309"/>
      <c r="K32" s="312"/>
      <c r="L32" s="309"/>
      <c r="M32" s="312"/>
      <c r="N32" s="428">
        <f t="shared" si="2"/>
        <v>128</v>
      </c>
      <c r="O32" s="309">
        <v>160</v>
      </c>
      <c r="P32" s="368">
        <v>800</v>
      </c>
      <c r="Q32" s="368">
        <v>1000</v>
      </c>
      <c r="R32" s="368">
        <v>1000</v>
      </c>
      <c r="S32" s="368">
        <v>2960</v>
      </c>
      <c r="T32" s="318">
        <f>2121+N32</f>
        <v>2249</v>
      </c>
      <c r="U32" s="348">
        <f>T32/S32</f>
        <v>0.75979729729729728</v>
      </c>
      <c r="V32" s="307"/>
    </row>
    <row r="33" spans="1:23" s="190" customFormat="1" ht="55.2" x14ac:dyDescent="0.3">
      <c r="A33" s="416" t="s">
        <v>50</v>
      </c>
      <c r="B33" s="306" t="s">
        <v>157</v>
      </c>
      <c r="C33" s="417" t="s">
        <v>51</v>
      </c>
      <c r="D33" s="417" t="s">
        <v>12</v>
      </c>
      <c r="E33" s="417">
        <f t="shared" si="0"/>
        <v>1</v>
      </c>
      <c r="F33" s="162">
        <v>0</v>
      </c>
      <c r="G33" s="638" t="s">
        <v>671</v>
      </c>
      <c r="H33" s="302"/>
      <c r="I33" s="194"/>
      <c r="J33" s="302"/>
      <c r="K33" s="312"/>
      <c r="L33" s="189"/>
      <c r="M33" s="312"/>
      <c r="N33" s="428">
        <f t="shared" si="2"/>
        <v>0</v>
      </c>
      <c r="O33" s="162">
        <v>0</v>
      </c>
      <c r="P33" s="162">
        <v>0</v>
      </c>
      <c r="Q33" s="368">
        <v>1</v>
      </c>
      <c r="R33" s="368">
        <v>1</v>
      </c>
      <c r="S33" s="368">
        <v>2</v>
      </c>
      <c r="T33" s="318">
        <v>1</v>
      </c>
      <c r="U33" s="348">
        <f>T33/S33</f>
        <v>0.5</v>
      </c>
      <c r="V33" s="307"/>
      <c r="W33" s="176"/>
    </row>
    <row r="34" spans="1:23" s="190" customFormat="1" ht="165" x14ac:dyDescent="0.3">
      <c r="A34" s="509" t="s">
        <v>52</v>
      </c>
      <c r="B34" s="516" t="s">
        <v>25</v>
      </c>
      <c r="C34" s="246" t="s">
        <v>53</v>
      </c>
      <c r="D34" s="417" t="s">
        <v>13</v>
      </c>
      <c r="E34" s="348">
        <f t="shared" si="0"/>
        <v>1</v>
      </c>
      <c r="F34" s="142">
        <v>0.98499999999999999</v>
      </c>
      <c r="G34" s="441" t="s">
        <v>604</v>
      </c>
      <c r="H34" s="270"/>
      <c r="I34" s="206"/>
      <c r="J34" s="270"/>
      <c r="K34" s="206"/>
      <c r="L34" s="270"/>
      <c r="M34" s="206"/>
      <c r="N34" s="364">
        <f t="shared" si="2"/>
        <v>0.98499999999999999</v>
      </c>
      <c r="O34" s="270">
        <v>0.93</v>
      </c>
      <c r="P34" s="272">
        <v>0.96</v>
      </c>
      <c r="Q34" s="272">
        <v>0.98</v>
      </c>
      <c r="R34" s="272">
        <v>1</v>
      </c>
      <c r="S34" s="272">
        <v>1</v>
      </c>
      <c r="T34" s="226">
        <f>N34</f>
        <v>0.98499999999999999</v>
      </c>
      <c r="U34" s="348">
        <f t="shared" si="1"/>
        <v>0.98499999999999999</v>
      </c>
      <c r="V34" s="257"/>
    </row>
    <row r="35" spans="1:23" s="190" customFormat="1" ht="121.2" customHeight="1" x14ac:dyDescent="0.3">
      <c r="A35" s="509"/>
      <c r="B35" s="516"/>
      <c r="C35" s="246" t="s">
        <v>448</v>
      </c>
      <c r="D35" s="417" t="s">
        <v>19</v>
      </c>
      <c r="E35" s="417">
        <f t="shared" si="0"/>
        <v>11567</v>
      </c>
      <c r="F35" s="430">
        <v>10741</v>
      </c>
      <c r="G35" s="441" t="s">
        <v>605</v>
      </c>
      <c r="H35" s="271"/>
      <c r="I35" s="206"/>
      <c r="J35" s="271"/>
      <c r="K35" s="206"/>
      <c r="L35" s="271"/>
      <c r="M35" s="206"/>
      <c r="N35" s="428">
        <f t="shared" si="2"/>
        <v>10741</v>
      </c>
      <c r="O35" s="271">
        <v>2711</v>
      </c>
      <c r="P35" s="417">
        <v>5211</v>
      </c>
      <c r="Q35" s="274">
        <v>10067</v>
      </c>
      <c r="R35" s="274">
        <v>11567</v>
      </c>
      <c r="S35" s="274">
        <f>R35</f>
        <v>11567</v>
      </c>
      <c r="T35" s="359">
        <f>N35</f>
        <v>10741</v>
      </c>
      <c r="U35" s="348">
        <f t="shared" si="1"/>
        <v>0.92858995417999479</v>
      </c>
      <c r="V35" s="257"/>
    </row>
    <row r="36" spans="1:23" s="190" customFormat="1" ht="41.4" x14ac:dyDescent="0.3">
      <c r="A36" s="509"/>
      <c r="B36" s="516"/>
      <c r="C36" s="246" t="s">
        <v>55</v>
      </c>
      <c r="D36" s="417" t="s">
        <v>19</v>
      </c>
      <c r="E36" s="162">
        <f t="shared" si="0"/>
        <v>0</v>
      </c>
      <c r="F36" s="430" t="s">
        <v>83</v>
      </c>
      <c r="G36" s="441" t="s">
        <v>599</v>
      </c>
      <c r="H36" s="271"/>
      <c r="I36" s="206"/>
      <c r="J36" s="271"/>
      <c r="K36" s="206"/>
      <c r="L36" s="271"/>
      <c r="M36" s="206"/>
      <c r="N36" s="428" t="str">
        <f t="shared" si="2"/>
        <v>NA</v>
      </c>
      <c r="O36" s="162">
        <v>0</v>
      </c>
      <c r="P36" s="417">
        <v>1134</v>
      </c>
      <c r="Q36" s="274" t="s">
        <v>169</v>
      </c>
      <c r="R36" s="162">
        <v>0</v>
      </c>
      <c r="S36" s="274">
        <v>1134</v>
      </c>
      <c r="T36" s="191">
        <v>1130</v>
      </c>
      <c r="U36" s="348">
        <f t="shared" si="1"/>
        <v>0.99647266313932981</v>
      </c>
      <c r="V36" s="257" t="s">
        <v>601</v>
      </c>
    </row>
    <row r="37" spans="1:23" s="190" customFormat="1" ht="75" x14ac:dyDescent="0.3">
      <c r="A37" s="509" t="s">
        <v>56</v>
      </c>
      <c r="B37" s="516" t="s">
        <v>25</v>
      </c>
      <c r="C37" s="246" t="s">
        <v>57</v>
      </c>
      <c r="D37" s="417" t="s">
        <v>19</v>
      </c>
      <c r="E37" s="162">
        <f t="shared" si="0"/>
        <v>0</v>
      </c>
      <c r="F37" s="275">
        <v>1</v>
      </c>
      <c r="G37" s="441" t="s">
        <v>606</v>
      </c>
      <c r="H37" s="273"/>
      <c r="I37" s="206"/>
      <c r="J37" s="273"/>
      <c r="K37" s="206"/>
      <c r="L37" s="273"/>
      <c r="M37" s="206"/>
      <c r="N37" s="273">
        <f t="shared" si="2"/>
        <v>1</v>
      </c>
      <c r="O37" s="273">
        <v>3</v>
      </c>
      <c r="P37" s="417">
        <v>3</v>
      </c>
      <c r="Q37" s="276">
        <v>11</v>
      </c>
      <c r="R37" s="162">
        <v>0</v>
      </c>
      <c r="S37" s="276">
        <v>17</v>
      </c>
      <c r="T37" s="186">
        <f>12+N37</f>
        <v>13</v>
      </c>
      <c r="U37" s="348">
        <f t="shared" si="1"/>
        <v>0.76470588235294112</v>
      </c>
      <c r="V37" s="257"/>
    </row>
    <row r="38" spans="1:23" s="190" customFormat="1" ht="28.2" thickBot="1" x14ac:dyDescent="0.35">
      <c r="A38" s="526"/>
      <c r="B38" s="527"/>
      <c r="C38" s="295" t="s">
        <v>58</v>
      </c>
      <c r="D38" s="419" t="s">
        <v>19</v>
      </c>
      <c r="E38" s="185">
        <f t="shared" si="0"/>
        <v>0</v>
      </c>
      <c r="F38" s="277" t="s">
        <v>83</v>
      </c>
      <c r="G38" s="443" t="s">
        <v>594</v>
      </c>
      <c r="H38" s="278"/>
      <c r="I38" s="279"/>
      <c r="J38" s="278"/>
      <c r="K38" s="279"/>
      <c r="L38" s="278"/>
      <c r="M38" s="279"/>
      <c r="N38" s="449" t="str">
        <f t="shared" si="2"/>
        <v>NA</v>
      </c>
      <c r="O38" s="185">
        <v>0</v>
      </c>
      <c r="P38" s="419">
        <v>25</v>
      </c>
      <c r="Q38" s="280">
        <v>46</v>
      </c>
      <c r="R38" s="185">
        <v>0</v>
      </c>
      <c r="S38" s="280">
        <v>71</v>
      </c>
      <c r="T38" s="303">
        <v>87</v>
      </c>
      <c r="U38" s="255">
        <f t="shared" si="1"/>
        <v>1.2253521126760563</v>
      </c>
      <c r="V38" s="281" t="s">
        <v>601</v>
      </c>
    </row>
    <row r="39" spans="1:23" s="190" customFormat="1" x14ac:dyDescent="0.3">
      <c r="A39" s="193"/>
      <c r="B39" s="193"/>
      <c r="C39" s="193"/>
      <c r="D39" s="193"/>
      <c r="E39" s="193"/>
      <c r="F39" s="8"/>
      <c r="G39" s="9"/>
      <c r="H39" s="8"/>
      <c r="I39" s="9"/>
      <c r="J39" s="8"/>
      <c r="K39" s="9"/>
      <c r="L39" s="8"/>
      <c r="M39" s="9"/>
      <c r="N39" s="8"/>
      <c r="O39" s="8"/>
      <c r="P39" s="193"/>
      <c r="Q39" s="193"/>
      <c r="R39" s="193"/>
      <c r="S39" s="193"/>
      <c r="T39" s="193"/>
      <c r="U39" s="9"/>
      <c r="V39" s="10"/>
    </row>
    <row r="40" spans="1:23" s="190" customFormat="1" x14ac:dyDescent="0.3">
      <c r="A40" s="193"/>
      <c r="B40" s="193"/>
      <c r="C40" s="193"/>
      <c r="D40" s="193"/>
      <c r="E40" s="193"/>
      <c r="F40" s="8"/>
      <c r="G40" s="12"/>
      <c r="H40" s="8"/>
      <c r="I40" s="9"/>
      <c r="J40" s="8"/>
      <c r="K40" s="9"/>
      <c r="L40" s="8"/>
      <c r="M40" s="9"/>
      <c r="N40" s="8"/>
      <c r="O40" s="8"/>
      <c r="P40" s="193"/>
      <c r="Q40" s="193"/>
      <c r="R40" s="193"/>
      <c r="S40" s="193"/>
      <c r="T40" s="193"/>
      <c r="U40" s="9"/>
      <c r="V40" s="11"/>
    </row>
    <row r="42" spans="1:23" x14ac:dyDescent="0.3">
      <c r="V42" s="11"/>
    </row>
  </sheetData>
  <autoFilter ref="A8:WZU38" xr:uid="{00000000-0009-0000-0000-000001000000}"/>
  <dataConsolidate/>
  <mergeCells count="35">
    <mergeCell ref="A14:A26"/>
    <mergeCell ref="B14:B19"/>
    <mergeCell ref="B25:B26"/>
    <mergeCell ref="O7:O8"/>
    <mergeCell ref="A10:A11"/>
    <mergeCell ref="H7:I7"/>
    <mergeCell ref="A37:A38"/>
    <mergeCell ref="B37:B38"/>
    <mergeCell ref="A27:A28"/>
    <mergeCell ref="A29:A30"/>
    <mergeCell ref="A31:A32"/>
    <mergeCell ref="A34:A36"/>
    <mergeCell ref="B34:B36"/>
    <mergeCell ref="U7:U8"/>
    <mergeCell ref="V2:V3"/>
    <mergeCell ref="N7:N8"/>
    <mergeCell ref="T7:T8"/>
    <mergeCell ref="J7:K7"/>
    <mergeCell ref="L7:M7"/>
    <mergeCell ref="A1:A4"/>
    <mergeCell ref="B10:B11"/>
    <mergeCell ref="A7:A8"/>
    <mergeCell ref="B7:B8"/>
    <mergeCell ref="B1:U3"/>
    <mergeCell ref="B4:T4"/>
    <mergeCell ref="A5:V5"/>
    <mergeCell ref="S7:S8"/>
    <mergeCell ref="V7:V8"/>
    <mergeCell ref="C7:C8"/>
    <mergeCell ref="D7:D8"/>
    <mergeCell ref="E7:E8"/>
    <mergeCell ref="P7:P8"/>
    <mergeCell ref="Q7:Q8"/>
    <mergeCell ref="R7:R8"/>
    <mergeCell ref="F7:G7"/>
  </mergeCells>
  <phoneticPr fontId="25" type="noConversion"/>
  <conditionalFormatting sqref="Q32:S32">
    <cfRule type="containsBlanks" dxfId="17" priority="2">
      <formula>LEN(TRIM(Q32))=0</formula>
    </cfRule>
  </conditionalFormatting>
  <conditionalFormatting sqref="P32">
    <cfRule type="containsBlanks" dxfId="16" priority="1">
      <formula>LEN(TRIM(P32))=0</formula>
    </cfRule>
  </conditionalFormatting>
  <printOptions horizontalCentered="1" verticalCentered="1"/>
  <pageMargins left="0" right="0" top="0.35433070866141736" bottom="0.35433070866141736" header="0.31496062992125984" footer="0.31496062992125984"/>
  <pageSetup paperSize="120" scale="10" fitToHeight="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ZT93"/>
  <sheetViews>
    <sheetView showGridLines="0" topLeftCell="A4" zoomScale="60" zoomScaleNormal="60" zoomScaleSheetLayoutView="75" zoomScalePageLayoutView="75" workbookViewId="0">
      <pane ySplit="5" topLeftCell="A9" activePane="bottomLeft" state="frozen"/>
      <selection activeCell="A4" sqref="A4"/>
      <selection pane="bottomLeft" activeCell="G9" sqref="G9"/>
    </sheetView>
  </sheetViews>
  <sheetFormatPr baseColWidth="10" defaultRowHeight="13.8" x14ac:dyDescent="0.3"/>
  <cols>
    <col min="1" max="3" width="35.6640625" style="4" customWidth="1"/>
    <col min="4" max="4" width="18.6640625" style="4" customWidth="1"/>
    <col min="5" max="5" width="20.109375" style="4" bestFit="1" customWidth="1"/>
    <col min="6" max="6" width="18.6640625" style="3" customWidth="1"/>
    <col min="7" max="7" width="102" style="4" bestFit="1" customWidth="1"/>
    <col min="8" max="8" width="21.5546875" style="3" hidden="1" customWidth="1"/>
    <col min="9" max="9" width="182" style="4" hidden="1" customWidth="1"/>
    <col min="10" max="10" width="25.109375" style="3" hidden="1" customWidth="1"/>
    <col min="11" max="11" width="60.88671875" style="4" hidden="1" customWidth="1"/>
    <col min="12" max="12" width="25.6640625" style="3" hidden="1" customWidth="1"/>
    <col min="13" max="13" width="62.88671875" style="4" hidden="1" customWidth="1"/>
    <col min="14" max="15" width="17.6640625" style="3" customWidth="1"/>
    <col min="16" max="20" width="18.6640625" style="4" customWidth="1"/>
    <col min="21" max="21" width="31.33203125" style="4" customWidth="1"/>
    <col min="22" max="22" width="28.33203125" style="5" customWidth="1"/>
    <col min="23" max="16242" width="11.44140625" style="3"/>
    <col min="16243" max="16243" width="8.6640625" style="3" customWidth="1"/>
    <col min="16244" max="16384" width="19.6640625" style="3" customWidth="1"/>
  </cols>
  <sheetData>
    <row r="1" spans="1:22 16244:16244" s="6" customFormat="1" ht="15.75" customHeight="1" x14ac:dyDescent="0.3">
      <c r="A1" s="529"/>
      <c r="B1" s="496" t="s">
        <v>0</v>
      </c>
      <c r="C1" s="497"/>
      <c r="D1" s="497"/>
      <c r="E1" s="497"/>
      <c r="F1" s="497"/>
      <c r="G1" s="497"/>
      <c r="H1" s="497"/>
      <c r="I1" s="497"/>
      <c r="J1" s="497"/>
      <c r="K1" s="497"/>
      <c r="L1" s="497"/>
      <c r="M1" s="497"/>
      <c r="N1" s="497"/>
      <c r="O1" s="497"/>
      <c r="P1" s="497"/>
      <c r="Q1" s="497"/>
      <c r="R1" s="497"/>
      <c r="S1" s="497"/>
      <c r="T1" s="497"/>
      <c r="U1" s="498"/>
      <c r="V1" s="386" t="s">
        <v>564</v>
      </c>
      <c r="WZT1" s="6" t="s">
        <v>1</v>
      </c>
    </row>
    <row r="2" spans="1:22 16244:16244" s="1" customFormat="1" ht="14.25" customHeight="1" x14ac:dyDescent="0.3">
      <c r="A2" s="530"/>
      <c r="B2" s="499"/>
      <c r="C2" s="500"/>
      <c r="D2" s="500"/>
      <c r="E2" s="500"/>
      <c r="F2" s="500"/>
      <c r="G2" s="500"/>
      <c r="H2" s="500"/>
      <c r="I2" s="500"/>
      <c r="J2" s="500"/>
      <c r="K2" s="500"/>
      <c r="L2" s="500"/>
      <c r="M2" s="500"/>
      <c r="N2" s="500"/>
      <c r="O2" s="500"/>
      <c r="P2" s="500"/>
      <c r="Q2" s="500"/>
      <c r="R2" s="500"/>
      <c r="S2" s="500"/>
      <c r="T2" s="500"/>
      <c r="U2" s="501"/>
      <c r="V2" s="488" t="s">
        <v>561</v>
      </c>
    </row>
    <row r="3" spans="1:22 16244:16244" s="6" customFormat="1" ht="28.95" customHeight="1" x14ac:dyDescent="0.3">
      <c r="A3" s="530"/>
      <c r="B3" s="502"/>
      <c r="C3" s="503"/>
      <c r="D3" s="503"/>
      <c r="E3" s="503"/>
      <c r="F3" s="503"/>
      <c r="G3" s="503"/>
      <c r="H3" s="503"/>
      <c r="I3" s="503"/>
      <c r="J3" s="503"/>
      <c r="K3" s="503"/>
      <c r="L3" s="503"/>
      <c r="M3" s="503"/>
      <c r="N3" s="503"/>
      <c r="O3" s="503"/>
      <c r="P3" s="503"/>
      <c r="Q3" s="503"/>
      <c r="R3" s="503"/>
      <c r="S3" s="503"/>
      <c r="T3" s="503"/>
      <c r="U3" s="504"/>
      <c r="V3" s="489"/>
      <c r="WZT3" s="6" t="s">
        <v>2</v>
      </c>
    </row>
    <row r="4" spans="1:22 16244:16244" s="6" customFormat="1" ht="22.8" x14ac:dyDescent="0.3">
      <c r="A4" s="530"/>
      <c r="B4" s="531" t="s">
        <v>3</v>
      </c>
      <c r="C4" s="532"/>
      <c r="D4" s="532"/>
      <c r="E4" s="532"/>
      <c r="F4" s="532"/>
      <c r="G4" s="532"/>
      <c r="H4" s="532"/>
      <c r="I4" s="532"/>
      <c r="J4" s="532"/>
      <c r="K4" s="532"/>
      <c r="L4" s="532"/>
      <c r="M4" s="532"/>
      <c r="N4" s="532"/>
      <c r="O4" s="532"/>
      <c r="P4" s="532"/>
      <c r="Q4" s="532"/>
      <c r="R4" s="532"/>
      <c r="S4" s="532"/>
      <c r="T4" s="533"/>
      <c r="U4" s="395" t="s">
        <v>4</v>
      </c>
      <c r="V4" s="396">
        <v>3</v>
      </c>
    </row>
    <row r="5" spans="1:22 16244:16244" s="6" customFormat="1" ht="32.25" customHeight="1" thickBot="1" x14ac:dyDescent="0.35">
      <c r="A5" s="534" t="s">
        <v>556</v>
      </c>
      <c r="B5" s="535"/>
      <c r="C5" s="535"/>
      <c r="D5" s="535"/>
      <c r="E5" s="535"/>
      <c r="F5" s="535"/>
      <c r="G5" s="535"/>
      <c r="H5" s="535"/>
      <c r="I5" s="535"/>
      <c r="J5" s="535"/>
      <c r="K5" s="535"/>
      <c r="L5" s="535"/>
      <c r="M5" s="535"/>
      <c r="N5" s="535"/>
      <c r="O5" s="535"/>
      <c r="P5" s="535"/>
      <c r="Q5" s="535"/>
      <c r="R5" s="535"/>
      <c r="S5" s="535"/>
      <c r="T5" s="535"/>
      <c r="U5" s="535"/>
      <c r="V5" s="536"/>
    </row>
    <row r="6" spans="1:22 16244:16244" s="2" customFormat="1" ht="9.75" customHeight="1" thickBot="1" x14ac:dyDescent="0.35">
      <c r="A6" s="528"/>
      <c r="B6" s="528"/>
      <c r="C6" s="528"/>
      <c r="D6" s="528"/>
      <c r="E6" s="528"/>
      <c r="F6" s="528"/>
      <c r="G6" s="528"/>
      <c r="H6" s="528"/>
      <c r="I6" s="528"/>
      <c r="J6" s="528"/>
      <c r="K6" s="528"/>
      <c r="L6" s="528"/>
      <c r="M6" s="528"/>
      <c r="N6" s="528"/>
      <c r="O6" s="528"/>
      <c r="P6" s="528"/>
      <c r="Q6" s="528"/>
      <c r="R6" s="528"/>
      <c r="S6" s="528"/>
      <c r="T6" s="528"/>
      <c r="U6" s="528"/>
      <c r="V6" s="528"/>
    </row>
    <row r="7" spans="1:22 16244:16244" s="7" customFormat="1" ht="18" customHeight="1" x14ac:dyDescent="0.3">
      <c r="A7" s="517" t="s">
        <v>5</v>
      </c>
      <c r="B7" s="519" t="s">
        <v>6</v>
      </c>
      <c r="C7" s="519" t="s">
        <v>7</v>
      </c>
      <c r="D7" s="483" t="s">
        <v>8</v>
      </c>
      <c r="E7" s="483" t="s">
        <v>218</v>
      </c>
      <c r="F7" s="482" t="s">
        <v>573</v>
      </c>
      <c r="G7" s="482"/>
      <c r="H7" s="483" t="s">
        <v>574</v>
      </c>
      <c r="I7" s="483"/>
      <c r="J7" s="483" t="s">
        <v>575</v>
      </c>
      <c r="K7" s="483"/>
      <c r="L7" s="483" t="s">
        <v>576</v>
      </c>
      <c r="M7" s="483"/>
      <c r="N7" s="482" t="s">
        <v>577</v>
      </c>
      <c r="O7" s="483" t="s">
        <v>551</v>
      </c>
      <c r="P7" s="483" t="s">
        <v>216</v>
      </c>
      <c r="Q7" s="483" t="s">
        <v>217</v>
      </c>
      <c r="R7" s="483" t="s">
        <v>218</v>
      </c>
      <c r="S7" s="483" t="s">
        <v>9</v>
      </c>
      <c r="T7" s="482" t="s">
        <v>553</v>
      </c>
      <c r="U7" s="483" t="s">
        <v>552</v>
      </c>
      <c r="V7" s="524" t="s">
        <v>10</v>
      </c>
    </row>
    <row r="8" spans="1:22 16244:16244" s="7" customFormat="1" ht="18" customHeight="1" x14ac:dyDescent="0.3">
      <c r="A8" s="518"/>
      <c r="B8" s="520"/>
      <c r="C8" s="520"/>
      <c r="D8" s="484"/>
      <c r="E8" s="484"/>
      <c r="F8" s="418" t="s">
        <v>158</v>
      </c>
      <c r="G8" s="418" t="s">
        <v>159</v>
      </c>
      <c r="H8" s="413" t="s">
        <v>158</v>
      </c>
      <c r="I8" s="413" t="s">
        <v>159</v>
      </c>
      <c r="J8" s="413" t="s">
        <v>158</v>
      </c>
      <c r="K8" s="413" t="s">
        <v>159</v>
      </c>
      <c r="L8" s="413" t="s">
        <v>158</v>
      </c>
      <c r="M8" s="413" t="s">
        <v>159</v>
      </c>
      <c r="N8" s="485"/>
      <c r="O8" s="484"/>
      <c r="P8" s="484"/>
      <c r="Q8" s="484"/>
      <c r="R8" s="484"/>
      <c r="S8" s="484"/>
      <c r="T8" s="485"/>
      <c r="U8" s="484"/>
      <c r="V8" s="525"/>
    </row>
    <row r="9" spans="1:22 16244:16244" s="190" customFormat="1" ht="110.4" x14ac:dyDescent="0.3">
      <c r="A9" s="416" t="s">
        <v>570</v>
      </c>
      <c r="B9" s="420" t="s">
        <v>11</v>
      </c>
      <c r="C9" s="420" t="s">
        <v>569</v>
      </c>
      <c r="D9" s="417" t="s">
        <v>59</v>
      </c>
      <c r="E9" s="348">
        <f>R9</f>
        <v>1</v>
      </c>
      <c r="F9" s="370">
        <v>0.05</v>
      </c>
      <c r="G9" s="215" t="s">
        <v>660</v>
      </c>
      <c r="H9" s="226"/>
      <c r="I9" s="217"/>
      <c r="J9" s="357"/>
      <c r="K9" s="339"/>
      <c r="L9" s="445"/>
      <c r="M9" s="440"/>
      <c r="N9" s="178">
        <f>F9</f>
        <v>0.05</v>
      </c>
      <c r="O9" s="228">
        <v>0</v>
      </c>
      <c r="P9" s="348">
        <v>0</v>
      </c>
      <c r="Q9" s="348">
        <v>0.85</v>
      </c>
      <c r="R9" s="348">
        <v>1</v>
      </c>
      <c r="S9" s="348">
        <v>1</v>
      </c>
      <c r="T9" s="348">
        <f>85%+N9</f>
        <v>0.9</v>
      </c>
      <c r="U9" s="348">
        <f>T9/S9</f>
        <v>0.9</v>
      </c>
      <c r="V9" s="258"/>
    </row>
    <row r="10" spans="1:22 16244:16244" s="190" customFormat="1" ht="110.4" x14ac:dyDescent="0.3">
      <c r="A10" s="510" t="s">
        <v>471</v>
      </c>
      <c r="B10" s="420" t="s">
        <v>11</v>
      </c>
      <c r="C10" s="420" t="s">
        <v>60</v>
      </c>
      <c r="D10" s="417" t="s">
        <v>34</v>
      </c>
      <c r="E10" s="417">
        <f>R10</f>
        <v>54</v>
      </c>
      <c r="F10" s="450">
        <v>0</v>
      </c>
      <c r="G10" s="215" t="s">
        <v>607</v>
      </c>
      <c r="H10" s="211"/>
      <c r="I10" s="217"/>
      <c r="J10" s="368"/>
      <c r="K10" s="339"/>
      <c r="L10" s="451"/>
      <c r="M10" s="446"/>
      <c r="N10" s="431">
        <f>F10</f>
        <v>0</v>
      </c>
      <c r="O10" s="211">
        <v>25</v>
      </c>
      <c r="P10" s="211">
        <v>25</v>
      </c>
      <c r="Q10" s="211">
        <v>47</v>
      </c>
      <c r="R10" s="211">
        <v>54</v>
      </c>
      <c r="S10" s="211">
        <v>151</v>
      </c>
      <c r="T10" s="211">
        <v>61</v>
      </c>
      <c r="U10" s="348">
        <f>T10/S10</f>
        <v>0.40397350993377484</v>
      </c>
      <c r="V10" s="257"/>
    </row>
    <row r="11" spans="1:22 16244:16244" s="190" customFormat="1" ht="386.4" x14ac:dyDescent="0.3">
      <c r="A11" s="510"/>
      <c r="B11" s="538" t="s">
        <v>25</v>
      </c>
      <c r="C11" s="196" t="s">
        <v>61</v>
      </c>
      <c r="D11" s="417" t="s">
        <v>34</v>
      </c>
      <c r="E11" s="417">
        <f>R11</f>
        <v>12294</v>
      </c>
      <c r="F11" s="269">
        <v>13097</v>
      </c>
      <c r="G11" s="215" t="s">
        <v>608</v>
      </c>
      <c r="H11" s="269"/>
      <c r="I11" s="206"/>
      <c r="J11" s="269"/>
      <c r="K11" s="206"/>
      <c r="L11" s="269"/>
      <c r="M11" s="206"/>
      <c r="N11" s="431">
        <f t="shared" ref="N11:N16" si="0">F11</f>
        <v>13097</v>
      </c>
      <c r="O11" s="269">
        <v>4350</v>
      </c>
      <c r="P11" s="417">
        <v>6870</v>
      </c>
      <c r="Q11" s="269">
        <v>9516</v>
      </c>
      <c r="R11" s="269">
        <v>12294</v>
      </c>
      <c r="S11" s="269">
        <v>12294</v>
      </c>
      <c r="T11" s="269">
        <f>N11</f>
        <v>13097</v>
      </c>
      <c r="U11" s="348">
        <f t="shared" ref="U11:U38" si="1">T11/S11</f>
        <v>1.0653164145111436</v>
      </c>
      <c r="V11" s="257"/>
    </row>
    <row r="12" spans="1:22 16244:16244" s="190" customFormat="1" ht="27.6" x14ac:dyDescent="0.3">
      <c r="A12" s="510"/>
      <c r="B12" s="538"/>
      <c r="C12" s="194" t="s">
        <v>193</v>
      </c>
      <c r="D12" s="417" t="s">
        <v>59</v>
      </c>
      <c r="E12" s="348">
        <f>R12</f>
        <v>0.2</v>
      </c>
      <c r="F12" s="270">
        <v>0</v>
      </c>
      <c r="G12" s="215" t="s">
        <v>609</v>
      </c>
      <c r="H12" s="270"/>
      <c r="I12" s="206"/>
      <c r="J12" s="270"/>
      <c r="K12" s="206"/>
      <c r="L12" s="270"/>
      <c r="M12" s="206"/>
      <c r="N12" s="432">
        <f t="shared" si="0"/>
        <v>0</v>
      </c>
      <c r="O12" s="270">
        <v>0.2</v>
      </c>
      <c r="P12" s="348">
        <v>0.02</v>
      </c>
      <c r="Q12" s="272">
        <v>0.2</v>
      </c>
      <c r="R12" s="272">
        <v>0.2</v>
      </c>
      <c r="S12" s="272">
        <v>0.2</v>
      </c>
      <c r="T12" s="272">
        <f>N12</f>
        <v>0</v>
      </c>
      <c r="U12" s="348">
        <f t="shared" si="1"/>
        <v>0</v>
      </c>
      <c r="V12" s="257"/>
    </row>
    <row r="13" spans="1:22 16244:16244" s="190" customFormat="1" ht="55.2" x14ac:dyDescent="0.3">
      <c r="A13" s="510"/>
      <c r="B13" s="538"/>
      <c r="C13" s="194" t="s">
        <v>62</v>
      </c>
      <c r="D13" s="417" t="s">
        <v>34</v>
      </c>
      <c r="E13" s="285">
        <f>R13</f>
        <v>5500</v>
      </c>
      <c r="F13" s="269">
        <v>6993</v>
      </c>
      <c r="G13" s="215" t="s">
        <v>610</v>
      </c>
      <c r="H13" s="269"/>
      <c r="I13" s="206"/>
      <c r="J13" s="269"/>
      <c r="K13" s="206"/>
      <c r="L13" s="269"/>
      <c r="M13" s="206"/>
      <c r="N13" s="431">
        <f t="shared" si="0"/>
        <v>6993</v>
      </c>
      <c r="O13" s="269">
        <v>1945</v>
      </c>
      <c r="P13" s="285">
        <v>3073</v>
      </c>
      <c r="Q13" s="285">
        <v>4257</v>
      </c>
      <c r="R13" s="285">
        <v>5500</v>
      </c>
      <c r="S13" s="285">
        <v>5500</v>
      </c>
      <c r="T13" s="285">
        <f>N13</f>
        <v>6993</v>
      </c>
      <c r="U13" s="348">
        <f t="shared" si="1"/>
        <v>1.2714545454545454</v>
      </c>
      <c r="V13" s="257"/>
    </row>
    <row r="14" spans="1:22 16244:16244" s="190" customFormat="1" ht="55.2" x14ac:dyDescent="0.3">
      <c r="A14" s="510"/>
      <c r="B14" s="538"/>
      <c r="C14" s="194" t="s">
        <v>194</v>
      </c>
      <c r="D14" s="417" t="s">
        <v>34</v>
      </c>
      <c r="E14" s="285">
        <f t="shared" ref="E14:E15" si="2">R14</f>
        <v>100</v>
      </c>
      <c r="F14" s="163">
        <v>0</v>
      </c>
      <c r="G14" s="215" t="s">
        <v>611</v>
      </c>
      <c r="H14" s="269"/>
      <c r="I14" s="206"/>
      <c r="J14" s="269"/>
      <c r="K14" s="206"/>
      <c r="L14" s="269"/>
      <c r="M14" s="206"/>
      <c r="N14" s="431">
        <f t="shared" si="0"/>
        <v>0</v>
      </c>
      <c r="O14" s="269">
        <v>100</v>
      </c>
      <c r="P14" s="285">
        <v>100</v>
      </c>
      <c r="Q14" s="404">
        <v>100</v>
      </c>
      <c r="R14" s="404">
        <v>100</v>
      </c>
      <c r="S14" s="404">
        <v>100</v>
      </c>
      <c r="T14" s="163">
        <f>N14</f>
        <v>0</v>
      </c>
      <c r="U14" s="348">
        <f t="shared" si="1"/>
        <v>0</v>
      </c>
      <c r="V14" s="257"/>
    </row>
    <row r="15" spans="1:22 16244:16244" s="190" customFormat="1" ht="41.4" x14ac:dyDescent="0.3">
      <c r="A15" s="510" t="s">
        <v>63</v>
      </c>
      <c r="B15" s="420" t="s">
        <v>64</v>
      </c>
      <c r="C15" s="420" t="s">
        <v>161</v>
      </c>
      <c r="D15" s="417" t="s">
        <v>12</v>
      </c>
      <c r="E15" s="285">
        <f t="shared" si="2"/>
        <v>0</v>
      </c>
      <c r="F15" s="163" t="s">
        <v>83</v>
      </c>
      <c r="G15" s="215" t="s">
        <v>594</v>
      </c>
      <c r="H15" s="163"/>
      <c r="I15" s="349"/>
      <c r="J15" s="163"/>
      <c r="K15" s="349"/>
      <c r="L15" s="163"/>
      <c r="M15" s="349"/>
      <c r="N15" s="431" t="str">
        <f t="shared" si="0"/>
        <v>NA</v>
      </c>
      <c r="O15" s="163">
        <v>0</v>
      </c>
      <c r="P15" s="285">
        <v>1</v>
      </c>
      <c r="Q15" s="163">
        <v>0</v>
      </c>
      <c r="R15" s="163">
        <v>0</v>
      </c>
      <c r="S15" s="417">
        <v>1</v>
      </c>
      <c r="T15" s="285">
        <v>1</v>
      </c>
      <c r="U15" s="348">
        <f>T15/S15</f>
        <v>1</v>
      </c>
      <c r="V15" s="258" t="s">
        <v>601</v>
      </c>
    </row>
    <row r="16" spans="1:22 16244:16244" s="190" customFormat="1" ht="46.5" customHeight="1" x14ac:dyDescent="0.3">
      <c r="A16" s="510"/>
      <c r="B16" s="420" t="s">
        <v>64</v>
      </c>
      <c r="C16" s="420" t="s">
        <v>65</v>
      </c>
      <c r="D16" s="417" t="s">
        <v>59</v>
      </c>
      <c r="E16" s="348">
        <f>R16</f>
        <v>1</v>
      </c>
      <c r="F16" s="209">
        <v>0</v>
      </c>
      <c r="G16" s="215" t="s">
        <v>585</v>
      </c>
      <c r="H16" s="178"/>
      <c r="I16" s="217"/>
      <c r="J16" s="348"/>
      <c r="K16" s="369"/>
      <c r="L16" s="348"/>
      <c r="M16" s="349"/>
      <c r="N16" s="431">
        <f t="shared" si="0"/>
        <v>0</v>
      </c>
      <c r="O16" s="163">
        <v>0</v>
      </c>
      <c r="P16" s="348">
        <v>0.15</v>
      </c>
      <c r="Q16" s="218">
        <v>0.3</v>
      </c>
      <c r="R16" s="218">
        <v>1</v>
      </c>
      <c r="S16" s="218">
        <v>1</v>
      </c>
      <c r="T16" s="218">
        <v>0.3</v>
      </c>
      <c r="U16" s="348">
        <f>T16/S16</f>
        <v>0.3</v>
      </c>
      <c r="V16" s="258"/>
    </row>
    <row r="17" spans="1:22" s="190" customFormat="1" ht="304.95" customHeight="1" x14ac:dyDescent="0.3">
      <c r="A17" s="416" t="s">
        <v>472</v>
      </c>
      <c r="B17" s="420" t="s">
        <v>64</v>
      </c>
      <c r="C17" s="420" t="s">
        <v>66</v>
      </c>
      <c r="D17" s="417" t="s">
        <v>34</v>
      </c>
      <c r="E17" s="417">
        <f>R17</f>
        <v>1990</v>
      </c>
      <c r="F17" s="417">
        <v>383</v>
      </c>
      <c r="G17" s="215" t="s">
        <v>586</v>
      </c>
      <c r="H17" s="214"/>
      <c r="I17" s="349"/>
      <c r="J17" s="345"/>
      <c r="K17" s="346"/>
      <c r="L17" s="351"/>
      <c r="M17" s="352"/>
      <c r="N17" s="351">
        <v>383</v>
      </c>
      <c r="O17" s="351">
        <v>500</v>
      </c>
      <c r="P17" s="417">
        <v>2188</v>
      </c>
      <c r="Q17" s="417">
        <v>1750</v>
      </c>
      <c r="R17" s="417">
        <v>1990</v>
      </c>
      <c r="S17" s="417">
        <v>6428</v>
      </c>
      <c r="T17" s="211">
        <f>5256+383</f>
        <v>5639</v>
      </c>
      <c r="U17" s="348">
        <f t="shared" si="1"/>
        <v>0.87725575606720596</v>
      </c>
      <c r="V17" s="258"/>
    </row>
    <row r="18" spans="1:22" s="190" customFormat="1" ht="110.4" x14ac:dyDescent="0.3">
      <c r="A18" s="416" t="s">
        <v>67</v>
      </c>
      <c r="B18" s="420" t="s">
        <v>64</v>
      </c>
      <c r="C18" s="420" t="s">
        <v>68</v>
      </c>
      <c r="D18" s="417" t="s">
        <v>34</v>
      </c>
      <c r="E18" s="417">
        <f t="shared" ref="E18:E21" si="3">R18</f>
        <v>8</v>
      </c>
      <c r="F18" s="163">
        <v>0</v>
      </c>
      <c r="G18" s="215" t="s">
        <v>587</v>
      </c>
      <c r="H18" s="214"/>
      <c r="I18" s="349"/>
      <c r="J18" s="351"/>
      <c r="K18" s="346"/>
      <c r="L18" s="351"/>
      <c r="M18" s="352"/>
      <c r="N18" s="434">
        <f>F18</f>
        <v>0</v>
      </c>
      <c r="O18" s="351">
        <v>3</v>
      </c>
      <c r="P18" s="417">
        <v>6</v>
      </c>
      <c r="Q18" s="417">
        <v>4</v>
      </c>
      <c r="R18" s="417">
        <v>8</v>
      </c>
      <c r="S18" s="417">
        <f>O18+P18+Q18+R18</f>
        <v>21</v>
      </c>
      <c r="T18" s="211">
        <v>11</v>
      </c>
      <c r="U18" s="348">
        <f>T18/S18</f>
        <v>0.52380952380952384</v>
      </c>
      <c r="V18" s="258"/>
    </row>
    <row r="19" spans="1:22" s="190" customFormat="1" ht="69" x14ac:dyDescent="0.3">
      <c r="A19" s="416" t="s">
        <v>69</v>
      </c>
      <c r="B19" s="420" t="s">
        <v>64</v>
      </c>
      <c r="C19" s="420" t="s">
        <v>462</v>
      </c>
      <c r="D19" s="417" t="s">
        <v>70</v>
      </c>
      <c r="E19" s="417">
        <f t="shared" si="3"/>
        <v>2</v>
      </c>
      <c r="F19" s="163">
        <v>0</v>
      </c>
      <c r="G19" s="215" t="s">
        <v>666</v>
      </c>
      <c r="H19" s="229"/>
      <c r="I19" s="349"/>
      <c r="J19" s="345"/>
      <c r="K19" s="352"/>
      <c r="L19" s="351"/>
      <c r="M19" s="352"/>
      <c r="N19" s="434">
        <f>F19</f>
        <v>0</v>
      </c>
      <c r="O19" s="163">
        <v>0</v>
      </c>
      <c r="P19" s="417">
        <v>2</v>
      </c>
      <c r="Q19" s="417">
        <v>2</v>
      </c>
      <c r="R19" s="417">
        <v>2</v>
      </c>
      <c r="S19" s="417">
        <v>8</v>
      </c>
      <c r="T19" s="211">
        <v>2</v>
      </c>
      <c r="U19" s="348">
        <f t="shared" si="1"/>
        <v>0.25</v>
      </c>
      <c r="V19" s="257"/>
    </row>
    <row r="20" spans="1:22" s="190" customFormat="1" ht="55.2" x14ac:dyDescent="0.3">
      <c r="A20" s="416" t="s">
        <v>72</v>
      </c>
      <c r="B20" s="420" t="s">
        <v>15</v>
      </c>
      <c r="C20" s="420" t="s">
        <v>73</v>
      </c>
      <c r="D20" s="417" t="s">
        <v>74</v>
      </c>
      <c r="E20" s="417">
        <f t="shared" si="3"/>
        <v>333</v>
      </c>
      <c r="F20" s="179">
        <v>68</v>
      </c>
      <c r="G20" s="215" t="s">
        <v>612</v>
      </c>
      <c r="H20" s="163"/>
      <c r="I20" s="205"/>
      <c r="J20" s="179"/>
      <c r="K20" s="321"/>
      <c r="L20" s="179"/>
      <c r="M20" s="321"/>
      <c r="N20" s="434">
        <f t="shared" ref="N20:N38" si="4">F20</f>
        <v>68</v>
      </c>
      <c r="O20" s="179">
        <v>940</v>
      </c>
      <c r="P20" s="325">
        <v>275</v>
      </c>
      <c r="Q20" s="368">
        <v>300</v>
      </c>
      <c r="R20" s="368">
        <v>333</v>
      </c>
      <c r="S20" s="325">
        <v>1848</v>
      </c>
      <c r="T20" s="433">
        <f>1540+N20</f>
        <v>1608</v>
      </c>
      <c r="U20" s="348">
        <f>T20/S20</f>
        <v>0.87012987012987009</v>
      </c>
      <c r="V20" s="307"/>
    </row>
    <row r="21" spans="1:22" s="190" customFormat="1" ht="124.2" x14ac:dyDescent="0.3">
      <c r="A21" s="510" t="s">
        <v>75</v>
      </c>
      <c r="B21" s="207" t="s">
        <v>15</v>
      </c>
      <c r="C21" s="420" t="s">
        <v>76</v>
      </c>
      <c r="D21" s="417" t="s">
        <v>77</v>
      </c>
      <c r="E21" s="417">
        <f t="shared" si="3"/>
        <v>1325</v>
      </c>
      <c r="F21" s="179">
        <v>661</v>
      </c>
      <c r="G21" s="215" t="s">
        <v>613</v>
      </c>
      <c r="H21" s="163"/>
      <c r="I21" s="205"/>
      <c r="J21" s="179"/>
      <c r="K21" s="321"/>
      <c r="L21" s="179"/>
      <c r="M21" s="321"/>
      <c r="N21" s="434">
        <f t="shared" si="4"/>
        <v>661</v>
      </c>
      <c r="O21" s="325">
        <v>1325</v>
      </c>
      <c r="P21" s="325">
        <v>1325</v>
      </c>
      <c r="Q21" s="325">
        <v>1325</v>
      </c>
      <c r="R21" s="325">
        <v>1325</v>
      </c>
      <c r="S21" s="325">
        <v>5300</v>
      </c>
      <c r="T21" s="435">
        <f>4755+N21</f>
        <v>5416</v>
      </c>
      <c r="U21" s="348">
        <f>T21/S21</f>
        <v>1.0218867924528301</v>
      </c>
      <c r="V21" s="307"/>
    </row>
    <row r="22" spans="1:22" s="190" customFormat="1" ht="55.2" x14ac:dyDescent="0.3">
      <c r="A22" s="510"/>
      <c r="B22" s="207" t="s">
        <v>15</v>
      </c>
      <c r="C22" s="420" t="s">
        <v>78</v>
      </c>
      <c r="D22" s="417" t="s">
        <v>17</v>
      </c>
      <c r="E22" s="348">
        <f>R22</f>
        <v>0.05</v>
      </c>
      <c r="F22" s="179">
        <v>0</v>
      </c>
      <c r="G22" s="215" t="s">
        <v>614</v>
      </c>
      <c r="H22" s="301"/>
      <c r="I22" s="204"/>
      <c r="J22" s="322"/>
      <c r="K22" s="323"/>
      <c r="L22" s="322"/>
      <c r="M22" s="323"/>
      <c r="N22" s="434">
        <f t="shared" si="4"/>
        <v>0</v>
      </c>
      <c r="O22" s="348">
        <v>0.05</v>
      </c>
      <c r="P22" s="348">
        <v>0.05</v>
      </c>
      <c r="Q22" s="370">
        <v>0.05</v>
      </c>
      <c r="R22" s="370">
        <v>0.05</v>
      </c>
      <c r="S22" s="370">
        <v>0.2</v>
      </c>
      <c r="T22" s="370">
        <v>0.19</v>
      </c>
      <c r="U22" s="348">
        <f t="shared" si="1"/>
        <v>0.95</v>
      </c>
      <c r="V22" s="307"/>
    </row>
    <row r="23" spans="1:22" s="190" customFormat="1" ht="69" x14ac:dyDescent="0.3">
      <c r="A23" s="416" t="s">
        <v>79</v>
      </c>
      <c r="B23" s="420" t="s">
        <v>15</v>
      </c>
      <c r="C23" s="420" t="s">
        <v>80</v>
      </c>
      <c r="D23" s="417" t="s">
        <v>70</v>
      </c>
      <c r="E23" s="417">
        <f>R23</f>
        <v>1</v>
      </c>
      <c r="F23" s="179">
        <v>0</v>
      </c>
      <c r="G23" s="215" t="s">
        <v>661</v>
      </c>
      <c r="H23" s="180"/>
      <c r="I23" s="204"/>
      <c r="J23" s="179"/>
      <c r="K23" s="324"/>
      <c r="L23" s="179"/>
      <c r="M23" s="324"/>
      <c r="N23" s="434">
        <f t="shared" si="4"/>
        <v>0</v>
      </c>
      <c r="O23" s="348" t="s">
        <v>22</v>
      </c>
      <c r="P23" s="348" t="s">
        <v>22</v>
      </c>
      <c r="Q23" s="325">
        <v>1</v>
      </c>
      <c r="R23" s="325">
        <v>1</v>
      </c>
      <c r="S23" s="325">
        <v>4</v>
      </c>
      <c r="T23" s="211">
        <v>3</v>
      </c>
      <c r="U23" s="348">
        <f t="shared" si="1"/>
        <v>0.75</v>
      </c>
      <c r="V23" s="307"/>
    </row>
    <row r="24" spans="1:22" s="190" customFormat="1" ht="82.8" x14ac:dyDescent="0.3">
      <c r="A24" s="510" t="s">
        <v>81</v>
      </c>
      <c r="B24" s="538" t="s">
        <v>25</v>
      </c>
      <c r="C24" s="420" t="s">
        <v>82</v>
      </c>
      <c r="D24" s="417" t="s">
        <v>34</v>
      </c>
      <c r="E24" s="417">
        <f t="shared" ref="E24:E33" si="5">R24</f>
        <v>4.2</v>
      </c>
      <c r="F24" s="25" t="s">
        <v>83</v>
      </c>
      <c r="G24" s="215" t="s">
        <v>615</v>
      </c>
      <c r="H24" s="405"/>
      <c r="I24" s="204"/>
      <c r="J24" s="405"/>
      <c r="K24" s="398"/>
      <c r="L24" s="405"/>
      <c r="M24" s="206"/>
      <c r="N24" s="434" t="str">
        <f t="shared" si="4"/>
        <v>NA</v>
      </c>
      <c r="O24" s="405" t="s">
        <v>83</v>
      </c>
      <c r="P24" s="276">
        <v>4</v>
      </c>
      <c r="Q24" s="406" t="s">
        <v>83</v>
      </c>
      <c r="R24" s="406">
        <v>4.2</v>
      </c>
      <c r="S24" s="406">
        <v>4.2</v>
      </c>
      <c r="T24" s="417">
        <v>3.8</v>
      </c>
      <c r="U24" s="348">
        <f t="shared" si="1"/>
        <v>0.90476190476190466</v>
      </c>
      <c r="V24" s="257"/>
    </row>
    <row r="25" spans="1:22" s="190" customFormat="1" ht="82.8" x14ac:dyDescent="0.3">
      <c r="A25" s="510"/>
      <c r="B25" s="538"/>
      <c r="C25" s="420" t="s">
        <v>84</v>
      </c>
      <c r="D25" s="417" t="s">
        <v>34</v>
      </c>
      <c r="E25" s="417">
        <f t="shared" si="5"/>
        <v>4.4000000000000004</v>
      </c>
      <c r="F25" s="25" t="s">
        <v>83</v>
      </c>
      <c r="G25" s="215" t="s">
        <v>616</v>
      </c>
      <c r="H25" s="405"/>
      <c r="I25" s="204"/>
      <c r="J25" s="405"/>
      <c r="K25" s="398"/>
      <c r="L25" s="405"/>
      <c r="M25" s="206"/>
      <c r="N25" s="434" t="str">
        <f t="shared" si="4"/>
        <v>NA</v>
      </c>
      <c r="O25" s="405" t="s">
        <v>83</v>
      </c>
      <c r="P25" s="276">
        <v>4.3</v>
      </c>
      <c r="Q25" s="406" t="s">
        <v>85</v>
      </c>
      <c r="R25" s="406">
        <v>4.4000000000000004</v>
      </c>
      <c r="S25" s="406">
        <v>4.4000000000000004</v>
      </c>
      <c r="T25" s="406">
        <v>3.9</v>
      </c>
      <c r="U25" s="348">
        <f t="shared" si="1"/>
        <v>0.88636363636363624</v>
      </c>
      <c r="V25" s="257"/>
    </row>
    <row r="26" spans="1:22" s="190" customFormat="1" ht="41.4" x14ac:dyDescent="0.3">
      <c r="A26" s="510"/>
      <c r="B26" s="538"/>
      <c r="C26" s="420" t="s">
        <v>86</v>
      </c>
      <c r="D26" s="417" t="s">
        <v>34</v>
      </c>
      <c r="E26" s="417">
        <f t="shared" si="5"/>
        <v>7300</v>
      </c>
      <c r="F26" s="143">
        <v>6749</v>
      </c>
      <c r="G26" s="215" t="s">
        <v>617</v>
      </c>
      <c r="H26" s="269"/>
      <c r="I26" s="206"/>
      <c r="J26" s="407"/>
      <c r="K26" s="398"/>
      <c r="L26" s="269"/>
      <c r="M26" s="206"/>
      <c r="N26" s="269">
        <f t="shared" si="4"/>
        <v>6749</v>
      </c>
      <c r="O26" s="269">
        <v>2800</v>
      </c>
      <c r="P26" s="276">
        <v>4300</v>
      </c>
      <c r="Q26" s="285">
        <v>5800</v>
      </c>
      <c r="R26" s="285">
        <v>7300</v>
      </c>
      <c r="S26" s="285">
        <v>7300</v>
      </c>
      <c r="T26" s="285">
        <f>N26</f>
        <v>6749</v>
      </c>
      <c r="U26" s="348">
        <f>T26/S26</f>
        <v>0.92452054794520544</v>
      </c>
      <c r="V26" s="257"/>
    </row>
    <row r="27" spans="1:22" s="190" customFormat="1" ht="103.95" customHeight="1" x14ac:dyDescent="0.3">
      <c r="A27" s="510"/>
      <c r="B27" s="538"/>
      <c r="C27" s="420" t="s">
        <v>178</v>
      </c>
      <c r="D27" s="417" t="s">
        <v>34</v>
      </c>
      <c r="E27" s="417">
        <f t="shared" si="5"/>
        <v>4555000</v>
      </c>
      <c r="F27" s="143">
        <v>4188609</v>
      </c>
      <c r="G27" s="215" t="s">
        <v>618</v>
      </c>
      <c r="H27" s="269"/>
      <c r="I27" s="206"/>
      <c r="J27" s="407"/>
      <c r="K27" s="398"/>
      <c r="L27" s="269"/>
      <c r="M27" s="206"/>
      <c r="N27" s="269">
        <f t="shared" si="4"/>
        <v>4188609</v>
      </c>
      <c r="O27" s="269">
        <v>750000</v>
      </c>
      <c r="P27" s="276">
        <v>2955000</v>
      </c>
      <c r="Q27" s="285">
        <v>3755000</v>
      </c>
      <c r="R27" s="285">
        <v>4555000</v>
      </c>
      <c r="S27" s="285">
        <v>4555000</v>
      </c>
      <c r="T27" s="285">
        <f>N27</f>
        <v>4188609</v>
      </c>
      <c r="U27" s="348">
        <f>T27/S27</f>
        <v>0.91956289791437984</v>
      </c>
      <c r="V27" s="257"/>
    </row>
    <row r="28" spans="1:22" s="190" customFormat="1" ht="55.2" x14ac:dyDescent="0.3">
      <c r="A28" s="510"/>
      <c r="B28" s="538"/>
      <c r="C28" s="420" t="s">
        <v>179</v>
      </c>
      <c r="D28" s="417" t="s">
        <v>34</v>
      </c>
      <c r="E28" s="417">
        <f t="shared" si="5"/>
        <v>1100</v>
      </c>
      <c r="F28" s="143">
        <v>940</v>
      </c>
      <c r="G28" s="215" t="s">
        <v>619</v>
      </c>
      <c r="H28" s="269"/>
      <c r="I28" s="206"/>
      <c r="J28" s="407"/>
      <c r="K28" s="398"/>
      <c r="L28" s="269"/>
      <c r="M28" s="206"/>
      <c r="N28" s="269">
        <f t="shared" si="4"/>
        <v>940</v>
      </c>
      <c r="O28" s="269">
        <v>543</v>
      </c>
      <c r="P28" s="276">
        <v>730</v>
      </c>
      <c r="Q28" s="285">
        <v>915</v>
      </c>
      <c r="R28" s="285">
        <v>1100</v>
      </c>
      <c r="S28" s="285">
        <v>1100</v>
      </c>
      <c r="T28" s="285">
        <f>N28</f>
        <v>940</v>
      </c>
      <c r="U28" s="348">
        <f t="shared" si="1"/>
        <v>0.8545454545454545</v>
      </c>
      <c r="V28" s="257"/>
    </row>
    <row r="29" spans="1:22" s="190" customFormat="1" ht="41.4" x14ac:dyDescent="0.3">
      <c r="A29" s="510" t="s">
        <v>87</v>
      </c>
      <c r="B29" s="538" t="s">
        <v>25</v>
      </c>
      <c r="C29" s="420" t="s">
        <v>180</v>
      </c>
      <c r="D29" s="417" t="s">
        <v>34</v>
      </c>
      <c r="E29" s="417" t="s">
        <v>83</v>
      </c>
      <c r="F29" s="143" t="s">
        <v>83</v>
      </c>
      <c r="G29" s="215" t="s">
        <v>594</v>
      </c>
      <c r="H29" s="293"/>
      <c r="I29" s="206"/>
      <c r="J29" s="293"/>
      <c r="K29" s="398"/>
      <c r="L29" s="293"/>
      <c r="M29" s="206"/>
      <c r="N29" s="434" t="str">
        <f t="shared" si="4"/>
        <v>NA</v>
      </c>
      <c r="O29" s="293">
        <v>16</v>
      </c>
      <c r="P29" s="276">
        <v>24</v>
      </c>
      <c r="Q29" s="285">
        <v>29</v>
      </c>
      <c r="R29" s="285">
        <v>32</v>
      </c>
      <c r="S29" s="285">
        <v>32</v>
      </c>
      <c r="T29" s="285">
        <v>101</v>
      </c>
      <c r="U29" s="348">
        <f t="shared" si="1"/>
        <v>3.15625</v>
      </c>
      <c r="V29" s="257" t="s">
        <v>601</v>
      </c>
    </row>
    <row r="30" spans="1:22" s="190" customFormat="1" ht="206.4" customHeight="1" x14ac:dyDescent="0.3">
      <c r="A30" s="510"/>
      <c r="B30" s="538"/>
      <c r="C30" s="420" t="s">
        <v>88</v>
      </c>
      <c r="D30" s="417" t="s">
        <v>34</v>
      </c>
      <c r="E30" s="417">
        <f t="shared" si="5"/>
        <v>14296</v>
      </c>
      <c r="F30" s="143">
        <v>13125</v>
      </c>
      <c r="G30" s="215" t="s">
        <v>620</v>
      </c>
      <c r="H30" s="269"/>
      <c r="I30" s="206"/>
      <c r="J30" s="407"/>
      <c r="K30" s="398"/>
      <c r="L30" s="269"/>
      <c r="M30" s="206"/>
      <c r="N30" s="269">
        <f t="shared" si="4"/>
        <v>13125</v>
      </c>
      <c r="O30" s="269">
        <v>4251</v>
      </c>
      <c r="P30" s="276">
        <v>6571</v>
      </c>
      <c r="Q30" s="285">
        <v>11734</v>
      </c>
      <c r="R30" s="285">
        <v>14296</v>
      </c>
      <c r="S30" s="285">
        <f>R30</f>
        <v>14296</v>
      </c>
      <c r="T30" s="285">
        <f>N30</f>
        <v>13125</v>
      </c>
      <c r="U30" s="348">
        <f>T30/S30</f>
        <v>0.91808897593732508</v>
      </c>
      <c r="V30" s="257"/>
    </row>
    <row r="31" spans="1:22" s="190" customFormat="1" ht="82.8" x14ac:dyDescent="0.3">
      <c r="A31" s="510"/>
      <c r="B31" s="538"/>
      <c r="C31" s="420" t="s">
        <v>181</v>
      </c>
      <c r="D31" s="417" t="s">
        <v>34</v>
      </c>
      <c r="E31" s="417">
        <f t="shared" si="5"/>
        <v>251000</v>
      </c>
      <c r="F31" s="143">
        <v>258773</v>
      </c>
      <c r="G31" s="215" t="s">
        <v>621</v>
      </c>
      <c r="H31" s="269"/>
      <c r="I31" s="206"/>
      <c r="J31" s="407"/>
      <c r="K31" s="398"/>
      <c r="L31" s="269"/>
      <c r="M31" s="206"/>
      <c r="N31" s="269">
        <f t="shared" si="4"/>
        <v>258773</v>
      </c>
      <c r="O31" s="269">
        <v>176272</v>
      </c>
      <c r="P31" s="276">
        <v>211000</v>
      </c>
      <c r="Q31" s="285">
        <v>231000</v>
      </c>
      <c r="R31" s="285">
        <v>251000</v>
      </c>
      <c r="S31" s="285">
        <v>251000</v>
      </c>
      <c r="T31" s="285">
        <f>N31</f>
        <v>258773</v>
      </c>
      <c r="U31" s="348">
        <f t="shared" si="1"/>
        <v>1.0309681274900397</v>
      </c>
      <c r="V31" s="257" t="s">
        <v>601</v>
      </c>
    </row>
    <row r="32" spans="1:22" s="190" customFormat="1" ht="55.2" x14ac:dyDescent="0.3">
      <c r="A32" s="510"/>
      <c r="B32" s="538"/>
      <c r="C32" s="420" t="s">
        <v>89</v>
      </c>
      <c r="D32" s="417" t="s">
        <v>34</v>
      </c>
      <c r="E32" s="417">
        <f t="shared" si="5"/>
        <v>317</v>
      </c>
      <c r="F32" s="25">
        <v>243</v>
      </c>
      <c r="G32" s="215" t="s">
        <v>622</v>
      </c>
      <c r="H32" s="163"/>
      <c r="I32" s="206"/>
      <c r="J32" s="163"/>
      <c r="K32" s="398"/>
      <c r="L32" s="293"/>
      <c r="M32" s="206"/>
      <c r="N32" s="293">
        <f t="shared" si="4"/>
        <v>243</v>
      </c>
      <c r="O32" s="293">
        <v>4</v>
      </c>
      <c r="P32" s="276">
        <v>76</v>
      </c>
      <c r="Q32" s="276">
        <v>150</v>
      </c>
      <c r="R32" s="276">
        <v>317</v>
      </c>
      <c r="S32" s="276">
        <v>317</v>
      </c>
      <c r="T32" s="276">
        <v>243</v>
      </c>
      <c r="U32" s="348">
        <f t="shared" si="1"/>
        <v>0.7665615141955836</v>
      </c>
      <c r="V32" s="257"/>
    </row>
    <row r="33" spans="1:24" s="190" customFormat="1" ht="41.4" x14ac:dyDescent="0.3">
      <c r="A33" s="510"/>
      <c r="B33" s="538"/>
      <c r="C33" s="420" t="s">
        <v>90</v>
      </c>
      <c r="D33" s="417" t="s">
        <v>34</v>
      </c>
      <c r="E33" s="417">
        <f t="shared" si="5"/>
        <v>41</v>
      </c>
      <c r="F33" s="25">
        <v>41</v>
      </c>
      <c r="G33" s="215" t="s">
        <v>594</v>
      </c>
      <c r="H33" s="163"/>
      <c r="I33" s="206"/>
      <c r="J33" s="293"/>
      <c r="K33" s="398"/>
      <c r="L33" s="293"/>
      <c r="M33" s="206"/>
      <c r="N33" s="293">
        <f t="shared" si="4"/>
        <v>41</v>
      </c>
      <c r="O33" s="293">
        <v>10</v>
      </c>
      <c r="P33" s="276">
        <v>20</v>
      </c>
      <c r="Q33" s="276">
        <v>41</v>
      </c>
      <c r="R33" s="276">
        <v>41</v>
      </c>
      <c r="S33" s="276">
        <v>41</v>
      </c>
      <c r="T33" s="276">
        <v>41</v>
      </c>
      <c r="U33" s="348">
        <f t="shared" si="1"/>
        <v>1</v>
      </c>
      <c r="V33" s="257" t="s">
        <v>601</v>
      </c>
    </row>
    <row r="34" spans="1:24" s="190" customFormat="1" ht="55.2" x14ac:dyDescent="0.3">
      <c r="A34" s="416" t="s">
        <v>91</v>
      </c>
      <c r="B34" s="420" t="s">
        <v>25</v>
      </c>
      <c r="C34" s="420" t="s">
        <v>92</v>
      </c>
      <c r="D34" s="417" t="s">
        <v>34</v>
      </c>
      <c r="E34" s="269">
        <f>R34</f>
        <v>5700000</v>
      </c>
      <c r="F34" s="269">
        <v>4863362</v>
      </c>
      <c r="G34" s="215" t="s">
        <v>623</v>
      </c>
      <c r="H34" s="269"/>
      <c r="I34" s="206"/>
      <c r="J34" s="269"/>
      <c r="K34" s="398"/>
      <c r="L34" s="269"/>
      <c r="M34" s="206"/>
      <c r="N34" s="269">
        <f t="shared" si="4"/>
        <v>4863362</v>
      </c>
      <c r="O34" s="269">
        <v>2000000</v>
      </c>
      <c r="P34" s="276">
        <v>3800000</v>
      </c>
      <c r="Q34" s="285">
        <v>4700000</v>
      </c>
      <c r="R34" s="285">
        <v>5700000</v>
      </c>
      <c r="S34" s="285">
        <v>5700000</v>
      </c>
      <c r="T34" s="285">
        <f>N34</f>
        <v>4863362</v>
      </c>
      <c r="U34" s="348">
        <f t="shared" si="1"/>
        <v>0.85322140350877196</v>
      </c>
      <c r="V34" s="257"/>
    </row>
    <row r="35" spans="1:24" s="190" customFormat="1" ht="168.6" customHeight="1" x14ac:dyDescent="0.3">
      <c r="A35" s="510" t="s">
        <v>93</v>
      </c>
      <c r="B35" s="538" t="s">
        <v>25</v>
      </c>
      <c r="C35" s="420" t="s">
        <v>94</v>
      </c>
      <c r="D35" s="417" t="s">
        <v>34</v>
      </c>
      <c r="E35" s="269">
        <f t="shared" ref="E35:E38" si="6">R35</f>
        <v>250</v>
      </c>
      <c r="F35" s="293">
        <v>0</v>
      </c>
      <c r="G35" s="215" t="s">
        <v>624</v>
      </c>
      <c r="H35" s="293"/>
      <c r="I35" s="206"/>
      <c r="J35" s="293"/>
      <c r="K35" s="398"/>
      <c r="L35" s="293"/>
      <c r="M35" s="206"/>
      <c r="N35" s="434">
        <f t="shared" si="4"/>
        <v>0</v>
      </c>
      <c r="O35" s="293">
        <v>250</v>
      </c>
      <c r="P35" s="276">
        <v>250</v>
      </c>
      <c r="Q35" s="276">
        <v>250</v>
      </c>
      <c r="R35" s="276">
        <v>250</v>
      </c>
      <c r="S35" s="276">
        <v>1000</v>
      </c>
      <c r="T35" s="276">
        <v>941</v>
      </c>
      <c r="U35" s="348">
        <f t="shared" si="1"/>
        <v>0.94099999999999995</v>
      </c>
      <c r="V35" s="257"/>
    </row>
    <row r="36" spans="1:24" s="190" customFormat="1" ht="110.4" x14ac:dyDescent="0.3">
      <c r="A36" s="510"/>
      <c r="B36" s="538"/>
      <c r="C36" s="420" t="s">
        <v>95</v>
      </c>
      <c r="D36" s="417" t="s">
        <v>34</v>
      </c>
      <c r="E36" s="269">
        <f t="shared" si="6"/>
        <v>200</v>
      </c>
      <c r="F36" s="269">
        <v>233</v>
      </c>
      <c r="G36" s="215" t="s">
        <v>625</v>
      </c>
      <c r="H36" s="269"/>
      <c r="I36" s="206"/>
      <c r="J36" s="269"/>
      <c r="K36" s="206"/>
      <c r="L36" s="269"/>
      <c r="M36" s="206"/>
      <c r="N36" s="269">
        <f t="shared" si="4"/>
        <v>233</v>
      </c>
      <c r="O36" s="269">
        <v>80</v>
      </c>
      <c r="P36" s="276">
        <v>120</v>
      </c>
      <c r="Q36" s="285">
        <v>160</v>
      </c>
      <c r="R36" s="285">
        <v>200</v>
      </c>
      <c r="S36" s="285">
        <v>200</v>
      </c>
      <c r="T36" s="285">
        <f>N36</f>
        <v>233</v>
      </c>
      <c r="U36" s="348">
        <f t="shared" si="1"/>
        <v>1.165</v>
      </c>
      <c r="V36" s="257"/>
    </row>
    <row r="37" spans="1:24" s="190" customFormat="1" ht="110.4" x14ac:dyDescent="0.3">
      <c r="A37" s="510"/>
      <c r="B37" s="538"/>
      <c r="C37" s="420" t="s">
        <v>463</v>
      </c>
      <c r="D37" s="417" t="s">
        <v>34</v>
      </c>
      <c r="E37" s="269">
        <f t="shared" si="6"/>
        <v>530</v>
      </c>
      <c r="F37" s="293">
        <v>505</v>
      </c>
      <c r="G37" s="215" t="s">
        <v>626</v>
      </c>
      <c r="H37" s="293"/>
      <c r="I37" s="206"/>
      <c r="J37" s="293"/>
      <c r="K37" s="398"/>
      <c r="L37" s="293"/>
      <c r="M37" s="206"/>
      <c r="N37" s="269">
        <f t="shared" si="4"/>
        <v>505</v>
      </c>
      <c r="O37" s="293">
        <v>230</v>
      </c>
      <c r="P37" s="276">
        <v>330</v>
      </c>
      <c r="Q37" s="276">
        <v>430</v>
      </c>
      <c r="R37" s="276">
        <v>530</v>
      </c>
      <c r="S37" s="276">
        <v>530</v>
      </c>
      <c r="T37" s="276">
        <f>N37</f>
        <v>505</v>
      </c>
      <c r="U37" s="348">
        <f t="shared" si="1"/>
        <v>0.95283018867924529</v>
      </c>
      <c r="V37" s="257"/>
    </row>
    <row r="38" spans="1:24" s="190" customFormat="1" ht="42" thickBot="1" x14ac:dyDescent="0.35">
      <c r="A38" s="537"/>
      <c r="B38" s="539"/>
      <c r="C38" s="421" t="s">
        <v>452</v>
      </c>
      <c r="D38" s="419" t="s">
        <v>34</v>
      </c>
      <c r="E38" s="452">
        <f t="shared" si="6"/>
        <v>1301</v>
      </c>
      <c r="F38" s="294">
        <v>832</v>
      </c>
      <c r="G38" s="453" t="s">
        <v>627</v>
      </c>
      <c r="H38" s="280"/>
      <c r="I38" s="279"/>
      <c r="J38" s="280"/>
      <c r="K38" s="279"/>
      <c r="L38" s="280"/>
      <c r="M38" s="279"/>
      <c r="N38" s="452">
        <f t="shared" si="4"/>
        <v>832</v>
      </c>
      <c r="O38" s="280">
        <v>100</v>
      </c>
      <c r="P38" s="280">
        <v>240</v>
      </c>
      <c r="Q38" s="280">
        <v>742</v>
      </c>
      <c r="R38" s="280">
        <v>1301</v>
      </c>
      <c r="S38" s="280">
        <v>1301</v>
      </c>
      <c r="T38" s="280">
        <f>N38</f>
        <v>832</v>
      </c>
      <c r="U38" s="255">
        <f t="shared" si="1"/>
        <v>0.63950807071483473</v>
      </c>
      <c r="V38" s="281"/>
      <c r="X38" s="382"/>
    </row>
    <row r="39" spans="1:24" s="190" customFormat="1" x14ac:dyDescent="0.3">
      <c r="A39" s="193"/>
      <c r="B39" s="193"/>
      <c r="C39" s="193"/>
      <c r="D39" s="193"/>
      <c r="E39" s="193"/>
      <c r="F39" s="8"/>
      <c r="G39" s="9"/>
      <c r="H39" s="8"/>
      <c r="I39" s="9"/>
      <c r="J39" s="8"/>
      <c r="K39" s="9"/>
      <c r="L39" s="8"/>
      <c r="M39" s="9"/>
      <c r="N39" s="8"/>
      <c r="O39" s="8"/>
      <c r="P39" s="193"/>
      <c r="Q39" s="193"/>
      <c r="R39" s="193"/>
      <c r="S39" s="193"/>
      <c r="T39" s="193"/>
      <c r="U39" s="193"/>
      <c r="V39" s="11"/>
    </row>
    <row r="40" spans="1:24" s="8" customFormat="1" x14ac:dyDescent="0.3">
      <c r="A40" s="9"/>
      <c r="B40" s="9"/>
      <c r="C40" s="9"/>
      <c r="D40" s="9"/>
      <c r="E40" s="9"/>
      <c r="G40" s="9"/>
      <c r="I40" s="9"/>
      <c r="K40" s="9"/>
      <c r="M40" s="9"/>
      <c r="P40" s="9"/>
      <c r="Q40" s="9"/>
      <c r="R40" s="9"/>
      <c r="S40" s="9"/>
      <c r="T40" s="9"/>
      <c r="U40" s="9"/>
      <c r="V40" s="10"/>
    </row>
    <row r="41" spans="1:24" s="8" customFormat="1" x14ac:dyDescent="0.3">
      <c r="A41" s="9"/>
      <c r="B41" s="9"/>
      <c r="C41" s="9"/>
      <c r="D41" s="9"/>
      <c r="E41" s="9"/>
      <c r="G41" s="9"/>
      <c r="I41" s="9"/>
      <c r="K41" s="9"/>
      <c r="M41" s="9"/>
      <c r="P41" s="9"/>
      <c r="Q41" s="9"/>
      <c r="R41" s="9"/>
      <c r="S41" s="9"/>
      <c r="T41" s="9"/>
      <c r="U41" s="9"/>
      <c r="V41" s="11"/>
    </row>
    <row r="42" spans="1:24" s="8" customFormat="1" x14ac:dyDescent="0.3">
      <c r="A42" s="9"/>
      <c r="B42" s="9"/>
      <c r="C42" s="9"/>
      <c r="D42" s="9"/>
      <c r="E42" s="9"/>
      <c r="G42" s="9"/>
      <c r="I42" s="9"/>
      <c r="K42" s="9"/>
      <c r="M42" s="9"/>
      <c r="P42" s="9"/>
      <c r="Q42" s="9"/>
      <c r="R42" s="9"/>
      <c r="S42" s="9"/>
      <c r="T42" s="9"/>
      <c r="U42" s="9"/>
      <c r="V42" s="10"/>
    </row>
    <row r="43" spans="1:24" s="8" customFormat="1" x14ac:dyDescent="0.3">
      <c r="A43" s="9"/>
      <c r="B43" s="9"/>
      <c r="C43" s="9"/>
      <c r="D43" s="9"/>
      <c r="E43" s="9"/>
      <c r="G43" s="9"/>
      <c r="I43" s="9"/>
      <c r="K43" s="9"/>
      <c r="M43" s="9"/>
      <c r="P43" s="9"/>
      <c r="Q43" s="9"/>
      <c r="R43" s="9"/>
      <c r="S43" s="9"/>
      <c r="T43" s="9"/>
      <c r="U43" s="9"/>
      <c r="V43" s="10"/>
    </row>
    <row r="44" spans="1:24" s="8" customFormat="1" x14ac:dyDescent="0.3">
      <c r="A44" s="9"/>
      <c r="B44" s="9"/>
      <c r="C44" s="9"/>
      <c r="D44" s="9"/>
      <c r="E44" s="9"/>
      <c r="G44" s="9"/>
      <c r="I44" s="9"/>
      <c r="K44" s="9"/>
      <c r="M44" s="9"/>
      <c r="P44" s="9"/>
      <c r="Q44" s="9"/>
      <c r="R44" s="9"/>
      <c r="S44" s="9"/>
      <c r="T44" s="9"/>
      <c r="U44" s="9"/>
      <c r="V44" s="10"/>
    </row>
    <row r="45" spans="1:24" s="8" customFormat="1" x14ac:dyDescent="0.3">
      <c r="A45" s="9"/>
      <c r="B45" s="9"/>
      <c r="C45" s="9"/>
      <c r="D45" s="9"/>
      <c r="E45" s="9"/>
      <c r="G45" s="9"/>
      <c r="I45" s="9"/>
      <c r="K45" s="9"/>
      <c r="M45" s="9"/>
      <c r="P45" s="9"/>
      <c r="Q45" s="9"/>
      <c r="R45" s="9"/>
      <c r="S45" s="9"/>
      <c r="T45" s="9"/>
      <c r="U45" s="9"/>
      <c r="V45" s="10"/>
    </row>
    <row r="46" spans="1:24" s="8" customFormat="1" x14ac:dyDescent="0.3">
      <c r="A46" s="9"/>
      <c r="B46" s="9"/>
      <c r="C46" s="9"/>
      <c r="D46" s="9"/>
      <c r="E46" s="9"/>
      <c r="G46" s="9"/>
      <c r="I46" s="9"/>
      <c r="K46" s="9"/>
      <c r="M46" s="9"/>
      <c r="P46" s="9"/>
      <c r="Q46" s="9"/>
      <c r="R46" s="9"/>
      <c r="S46" s="9"/>
      <c r="T46" s="9"/>
      <c r="U46" s="9"/>
      <c r="V46" s="10"/>
    </row>
    <row r="47" spans="1:24" s="8" customFormat="1" x14ac:dyDescent="0.3">
      <c r="A47" s="9"/>
      <c r="B47" s="9"/>
      <c r="C47" s="9"/>
      <c r="D47" s="9"/>
      <c r="E47" s="9"/>
      <c r="G47" s="9"/>
      <c r="I47" s="9"/>
      <c r="K47" s="9"/>
      <c r="M47" s="9"/>
      <c r="P47" s="9"/>
      <c r="Q47" s="9"/>
      <c r="R47" s="9"/>
      <c r="S47" s="9"/>
      <c r="T47" s="9"/>
      <c r="U47" s="9"/>
      <c r="V47" s="10"/>
    </row>
    <row r="48" spans="1:24" s="8" customFormat="1" x14ac:dyDescent="0.3">
      <c r="A48" s="9"/>
      <c r="B48" s="9"/>
      <c r="C48" s="9"/>
      <c r="D48" s="9"/>
      <c r="E48" s="9"/>
      <c r="G48" s="9"/>
      <c r="I48" s="9"/>
      <c r="K48" s="9"/>
      <c r="M48" s="9"/>
      <c r="P48" s="9"/>
      <c r="Q48" s="9"/>
      <c r="R48" s="9"/>
      <c r="S48" s="9"/>
      <c r="T48" s="9"/>
      <c r="U48" s="9"/>
      <c r="V48" s="10"/>
    </row>
    <row r="49" spans="1:22" s="8" customFormat="1" x14ac:dyDescent="0.3">
      <c r="A49" s="9"/>
      <c r="B49" s="9"/>
      <c r="C49" s="9"/>
      <c r="D49" s="9"/>
      <c r="E49" s="9"/>
      <c r="G49" s="9"/>
      <c r="I49" s="9"/>
      <c r="K49" s="9"/>
      <c r="M49" s="9"/>
      <c r="P49" s="9"/>
      <c r="Q49" s="9"/>
      <c r="R49" s="9"/>
      <c r="S49" s="9"/>
      <c r="T49" s="9"/>
      <c r="U49" s="9"/>
      <c r="V49" s="10"/>
    </row>
    <row r="50" spans="1:22" s="8" customFormat="1" x14ac:dyDescent="0.3">
      <c r="A50" s="9"/>
      <c r="B50" s="9"/>
      <c r="C50" s="9"/>
      <c r="D50" s="9"/>
      <c r="E50" s="9"/>
      <c r="G50" s="9"/>
      <c r="I50" s="9"/>
      <c r="K50" s="9"/>
      <c r="M50" s="9"/>
      <c r="P50" s="9"/>
      <c r="Q50" s="9"/>
      <c r="R50" s="9"/>
      <c r="S50" s="9"/>
      <c r="T50" s="9"/>
      <c r="U50" s="9"/>
      <c r="V50" s="10"/>
    </row>
    <row r="51" spans="1:22" s="8" customFormat="1" x14ac:dyDescent="0.3">
      <c r="A51" s="9"/>
      <c r="B51" s="9"/>
      <c r="C51" s="9"/>
      <c r="D51" s="9"/>
      <c r="E51" s="9"/>
      <c r="G51" s="9"/>
      <c r="I51" s="9"/>
      <c r="K51" s="9"/>
      <c r="M51" s="9"/>
      <c r="P51" s="9"/>
      <c r="Q51" s="9"/>
      <c r="R51" s="9"/>
      <c r="S51" s="9"/>
      <c r="T51" s="9"/>
      <c r="U51" s="9"/>
      <c r="V51" s="10"/>
    </row>
    <row r="52" spans="1:22" s="8" customFormat="1" x14ac:dyDescent="0.3">
      <c r="A52" s="9"/>
      <c r="B52" s="9"/>
      <c r="C52" s="9"/>
      <c r="D52" s="9"/>
      <c r="E52" s="9"/>
      <c r="G52" s="9"/>
      <c r="I52" s="9"/>
      <c r="K52" s="9"/>
      <c r="M52" s="9"/>
      <c r="P52" s="9"/>
      <c r="Q52" s="9"/>
      <c r="R52" s="9"/>
      <c r="S52" s="9"/>
      <c r="T52" s="9"/>
      <c r="U52" s="9"/>
      <c r="V52" s="10"/>
    </row>
    <row r="53" spans="1:22" s="8" customFormat="1" x14ac:dyDescent="0.3">
      <c r="A53" s="9"/>
      <c r="B53" s="9"/>
      <c r="C53" s="9"/>
      <c r="D53" s="9"/>
      <c r="E53" s="9"/>
      <c r="G53" s="9"/>
      <c r="I53" s="9"/>
      <c r="K53" s="9"/>
      <c r="M53" s="9"/>
      <c r="P53" s="9"/>
      <c r="Q53" s="9"/>
      <c r="R53" s="9"/>
      <c r="S53" s="9"/>
      <c r="T53" s="9"/>
      <c r="U53" s="9"/>
      <c r="V53" s="10"/>
    </row>
    <row r="54" spans="1:22" s="8" customFormat="1" x14ac:dyDescent="0.3">
      <c r="A54" s="9"/>
      <c r="B54" s="9"/>
      <c r="C54" s="9"/>
      <c r="D54" s="9"/>
      <c r="E54" s="9"/>
      <c r="G54" s="9"/>
      <c r="I54" s="9"/>
      <c r="K54" s="9"/>
      <c r="M54" s="9"/>
      <c r="P54" s="9"/>
      <c r="Q54" s="9"/>
      <c r="R54" s="9"/>
      <c r="S54" s="9"/>
      <c r="T54" s="9"/>
      <c r="U54" s="9"/>
      <c r="V54" s="10"/>
    </row>
    <row r="55" spans="1:22" s="8" customFormat="1" x14ac:dyDescent="0.3">
      <c r="A55" s="9"/>
      <c r="B55" s="9"/>
      <c r="C55" s="9"/>
      <c r="D55" s="9"/>
      <c r="E55" s="9"/>
      <c r="G55" s="9"/>
      <c r="I55" s="9"/>
      <c r="K55" s="9"/>
      <c r="M55" s="9"/>
      <c r="P55" s="9"/>
      <c r="Q55" s="9"/>
      <c r="R55" s="9"/>
      <c r="S55" s="9"/>
      <c r="T55" s="9"/>
      <c r="U55" s="9"/>
      <c r="V55" s="10"/>
    </row>
    <row r="56" spans="1:22" s="8" customFormat="1" x14ac:dyDescent="0.3">
      <c r="A56" s="9"/>
      <c r="B56" s="9"/>
      <c r="C56" s="9"/>
      <c r="D56" s="9"/>
      <c r="E56" s="9"/>
      <c r="G56" s="9"/>
      <c r="I56" s="9"/>
      <c r="K56" s="9"/>
      <c r="M56" s="9"/>
      <c r="P56" s="9"/>
      <c r="Q56" s="9"/>
      <c r="R56" s="9"/>
      <c r="S56" s="9"/>
      <c r="T56" s="9"/>
      <c r="U56" s="9"/>
      <c r="V56" s="10"/>
    </row>
    <row r="57" spans="1:22" s="8" customFormat="1" x14ac:dyDescent="0.3">
      <c r="A57" s="9"/>
      <c r="B57" s="9"/>
      <c r="C57" s="9"/>
      <c r="D57" s="9"/>
      <c r="E57" s="9"/>
      <c r="G57" s="9"/>
      <c r="I57" s="9"/>
      <c r="K57" s="9"/>
      <c r="M57" s="9"/>
      <c r="P57" s="9"/>
      <c r="Q57" s="9"/>
      <c r="R57" s="9"/>
      <c r="S57" s="9"/>
      <c r="T57" s="9"/>
      <c r="U57" s="9"/>
      <c r="V57" s="10"/>
    </row>
    <row r="58" spans="1:22" s="8" customFormat="1" x14ac:dyDescent="0.3">
      <c r="A58" s="9"/>
      <c r="B58" s="9"/>
      <c r="C58" s="9"/>
      <c r="D58" s="9"/>
      <c r="E58" s="9"/>
      <c r="G58" s="9"/>
      <c r="I58" s="9"/>
      <c r="K58" s="9"/>
      <c r="M58" s="9"/>
      <c r="P58" s="9"/>
      <c r="Q58" s="9"/>
      <c r="R58" s="9"/>
      <c r="S58" s="9"/>
      <c r="T58" s="9"/>
      <c r="U58" s="9"/>
      <c r="V58" s="10"/>
    </row>
    <row r="59" spans="1:22" s="8" customFormat="1" x14ac:dyDescent="0.3">
      <c r="A59" s="9"/>
      <c r="B59" s="9"/>
      <c r="C59" s="9"/>
      <c r="D59" s="9"/>
      <c r="E59" s="9"/>
      <c r="G59" s="9"/>
      <c r="I59" s="9"/>
      <c r="K59" s="9"/>
      <c r="M59" s="9"/>
      <c r="P59" s="9"/>
      <c r="Q59" s="9"/>
      <c r="R59" s="9"/>
      <c r="S59" s="9"/>
      <c r="T59" s="9"/>
      <c r="U59" s="9"/>
      <c r="V59" s="10"/>
    </row>
    <row r="60" spans="1:22" s="8" customFormat="1" x14ac:dyDescent="0.3">
      <c r="A60" s="9"/>
      <c r="B60" s="9"/>
      <c r="C60" s="9"/>
      <c r="D60" s="9"/>
      <c r="E60" s="9"/>
      <c r="G60" s="9"/>
      <c r="I60" s="9"/>
      <c r="K60" s="9"/>
      <c r="M60" s="9"/>
      <c r="P60" s="9"/>
      <c r="Q60" s="9"/>
      <c r="R60" s="9"/>
      <c r="S60" s="9"/>
      <c r="T60" s="9"/>
      <c r="U60" s="9"/>
      <c r="V60" s="10"/>
    </row>
    <row r="61" spans="1:22" s="8" customFormat="1" x14ac:dyDescent="0.3">
      <c r="A61" s="9"/>
      <c r="B61" s="9"/>
      <c r="C61" s="9"/>
      <c r="D61" s="9"/>
      <c r="E61" s="9"/>
      <c r="G61" s="9"/>
      <c r="I61" s="9"/>
      <c r="K61" s="9"/>
      <c r="M61" s="9"/>
      <c r="P61" s="9"/>
      <c r="Q61" s="9"/>
      <c r="R61" s="9"/>
      <c r="S61" s="9"/>
      <c r="T61" s="9"/>
      <c r="U61" s="9"/>
      <c r="V61" s="10"/>
    </row>
    <row r="62" spans="1:22" s="8" customFormat="1" x14ac:dyDescent="0.3">
      <c r="A62" s="9"/>
      <c r="B62" s="9"/>
      <c r="C62" s="9"/>
      <c r="D62" s="9"/>
      <c r="E62" s="9"/>
      <c r="G62" s="9"/>
      <c r="I62" s="9"/>
      <c r="K62" s="9"/>
      <c r="M62" s="9"/>
      <c r="P62" s="9"/>
      <c r="Q62" s="9"/>
      <c r="R62" s="9"/>
      <c r="S62" s="9"/>
      <c r="T62" s="9"/>
      <c r="U62" s="9"/>
      <c r="V62" s="10"/>
    </row>
    <row r="63" spans="1:22" s="8" customFormat="1" x14ac:dyDescent="0.3">
      <c r="A63" s="9"/>
      <c r="B63" s="9"/>
      <c r="C63" s="9"/>
      <c r="D63" s="9"/>
      <c r="E63" s="9"/>
      <c r="G63" s="9"/>
      <c r="I63" s="9"/>
      <c r="K63" s="9"/>
      <c r="M63" s="9"/>
      <c r="P63" s="9"/>
      <c r="Q63" s="9"/>
      <c r="R63" s="9"/>
      <c r="S63" s="9"/>
      <c r="T63" s="9"/>
      <c r="U63" s="9"/>
      <c r="V63" s="10"/>
    </row>
    <row r="64" spans="1:22" s="8" customFormat="1" x14ac:dyDescent="0.3">
      <c r="A64" s="9"/>
      <c r="B64" s="9"/>
      <c r="C64" s="9"/>
      <c r="D64" s="9"/>
      <c r="E64" s="9"/>
      <c r="G64" s="9"/>
      <c r="I64" s="9"/>
      <c r="K64" s="9"/>
      <c r="M64" s="9"/>
      <c r="P64" s="9"/>
      <c r="Q64" s="9"/>
      <c r="R64" s="9"/>
      <c r="S64" s="9"/>
      <c r="T64" s="9"/>
      <c r="U64" s="9"/>
      <c r="V64" s="10"/>
    </row>
    <row r="65" spans="1:22" s="8" customFormat="1" x14ac:dyDescent="0.3">
      <c r="A65" s="9"/>
      <c r="B65" s="9"/>
      <c r="C65" s="9"/>
      <c r="D65" s="9"/>
      <c r="E65" s="9"/>
      <c r="G65" s="9"/>
      <c r="I65" s="9"/>
      <c r="K65" s="9"/>
      <c r="M65" s="9"/>
      <c r="P65" s="9"/>
      <c r="Q65" s="9"/>
      <c r="R65" s="9"/>
      <c r="S65" s="9"/>
      <c r="T65" s="9"/>
      <c r="U65" s="9"/>
      <c r="V65" s="10"/>
    </row>
    <row r="66" spans="1:22" s="8" customFormat="1" x14ac:dyDescent="0.3">
      <c r="A66" s="9"/>
      <c r="B66" s="9"/>
      <c r="C66" s="9"/>
      <c r="D66" s="9"/>
      <c r="E66" s="9"/>
      <c r="G66" s="9"/>
      <c r="I66" s="9"/>
      <c r="K66" s="9"/>
      <c r="M66" s="9"/>
      <c r="P66" s="9"/>
      <c r="Q66" s="9"/>
      <c r="R66" s="9"/>
      <c r="S66" s="9"/>
      <c r="T66" s="9"/>
      <c r="U66" s="9"/>
      <c r="V66" s="10"/>
    </row>
    <row r="67" spans="1:22" s="8" customFormat="1" x14ac:dyDescent="0.3">
      <c r="A67" s="9"/>
      <c r="B67" s="9"/>
      <c r="C67" s="9"/>
      <c r="D67" s="9"/>
      <c r="E67" s="9"/>
      <c r="G67" s="9"/>
      <c r="I67" s="9"/>
      <c r="K67" s="9"/>
      <c r="M67" s="9"/>
      <c r="P67" s="9"/>
      <c r="Q67" s="9"/>
      <c r="R67" s="9"/>
      <c r="S67" s="9"/>
      <c r="T67" s="9"/>
      <c r="U67" s="9"/>
      <c r="V67" s="10"/>
    </row>
    <row r="68" spans="1:22" s="8" customFormat="1" x14ac:dyDescent="0.3">
      <c r="A68" s="9"/>
      <c r="B68" s="9"/>
      <c r="C68" s="9"/>
      <c r="D68" s="9"/>
      <c r="E68" s="9"/>
      <c r="G68" s="9"/>
      <c r="I68" s="9"/>
      <c r="K68" s="9"/>
      <c r="M68" s="9"/>
      <c r="P68" s="9"/>
      <c r="Q68" s="9"/>
      <c r="R68" s="9"/>
      <c r="S68" s="9"/>
      <c r="T68" s="9"/>
      <c r="U68" s="9"/>
      <c r="V68" s="10"/>
    </row>
    <row r="69" spans="1:22" s="8" customFormat="1" x14ac:dyDescent="0.3">
      <c r="A69" s="9"/>
      <c r="B69" s="9"/>
      <c r="C69" s="9"/>
      <c r="D69" s="9"/>
      <c r="E69" s="9"/>
      <c r="G69" s="9"/>
      <c r="I69" s="9"/>
      <c r="K69" s="9"/>
      <c r="M69" s="9"/>
      <c r="P69" s="9"/>
      <c r="Q69" s="9"/>
      <c r="R69" s="9"/>
      <c r="S69" s="9"/>
      <c r="T69" s="9"/>
      <c r="U69" s="9"/>
      <c r="V69" s="10"/>
    </row>
    <row r="70" spans="1:22" s="8" customFormat="1" x14ac:dyDescent="0.3">
      <c r="A70" s="9"/>
      <c r="B70" s="9"/>
      <c r="C70" s="9"/>
      <c r="D70" s="9"/>
      <c r="E70" s="9"/>
      <c r="G70" s="9"/>
      <c r="I70" s="9"/>
      <c r="K70" s="9"/>
      <c r="M70" s="9"/>
      <c r="P70" s="9"/>
      <c r="Q70" s="9"/>
      <c r="R70" s="9"/>
      <c r="S70" s="9"/>
      <c r="T70" s="9"/>
      <c r="U70" s="9"/>
      <c r="V70" s="10"/>
    </row>
    <row r="71" spans="1:22" s="8" customFormat="1" x14ac:dyDescent="0.3">
      <c r="A71" s="9"/>
      <c r="B71" s="9"/>
      <c r="C71" s="9"/>
      <c r="D71" s="9"/>
      <c r="E71" s="9"/>
      <c r="G71" s="9"/>
      <c r="I71" s="9"/>
      <c r="K71" s="9"/>
      <c r="M71" s="9"/>
      <c r="P71" s="9"/>
      <c r="Q71" s="9"/>
      <c r="R71" s="9"/>
      <c r="S71" s="9"/>
      <c r="T71" s="9"/>
      <c r="U71" s="9"/>
      <c r="V71" s="10"/>
    </row>
    <row r="72" spans="1:22" s="8" customFormat="1" x14ac:dyDescent="0.3">
      <c r="A72" s="9"/>
      <c r="B72" s="9"/>
      <c r="C72" s="9"/>
      <c r="D72" s="9"/>
      <c r="E72" s="9"/>
      <c r="G72" s="9"/>
      <c r="I72" s="9"/>
      <c r="K72" s="9"/>
      <c r="M72" s="9"/>
      <c r="P72" s="9"/>
      <c r="Q72" s="9"/>
      <c r="R72" s="9"/>
      <c r="S72" s="9"/>
      <c r="T72" s="9"/>
      <c r="U72" s="9"/>
      <c r="V72" s="10"/>
    </row>
    <row r="73" spans="1:22" s="8" customFormat="1" x14ac:dyDescent="0.3">
      <c r="A73" s="9"/>
      <c r="B73" s="9"/>
      <c r="C73" s="9"/>
      <c r="D73" s="9"/>
      <c r="E73" s="9"/>
      <c r="G73" s="9"/>
      <c r="I73" s="9"/>
      <c r="K73" s="9"/>
      <c r="M73" s="9"/>
      <c r="P73" s="9"/>
      <c r="Q73" s="9"/>
      <c r="R73" s="9"/>
      <c r="S73" s="9"/>
      <c r="T73" s="9"/>
      <c r="U73" s="9"/>
      <c r="V73" s="10"/>
    </row>
    <row r="74" spans="1:22" s="8" customFormat="1" x14ac:dyDescent="0.3">
      <c r="A74" s="9"/>
      <c r="B74" s="9"/>
      <c r="C74" s="9"/>
      <c r="D74" s="9"/>
      <c r="E74" s="9"/>
      <c r="G74" s="9"/>
      <c r="I74" s="9"/>
      <c r="K74" s="9"/>
      <c r="M74" s="9"/>
      <c r="P74" s="9"/>
      <c r="Q74" s="9"/>
      <c r="R74" s="9"/>
      <c r="S74" s="9"/>
      <c r="T74" s="9"/>
      <c r="U74" s="9"/>
      <c r="V74" s="10"/>
    </row>
    <row r="75" spans="1:22" s="8" customFormat="1" x14ac:dyDescent="0.3">
      <c r="A75" s="9"/>
      <c r="B75" s="9"/>
      <c r="C75" s="9"/>
      <c r="D75" s="9"/>
      <c r="E75" s="9"/>
      <c r="G75" s="9"/>
      <c r="I75" s="9"/>
      <c r="K75" s="9"/>
      <c r="M75" s="9"/>
      <c r="P75" s="9"/>
      <c r="Q75" s="9"/>
      <c r="R75" s="9"/>
      <c r="S75" s="9"/>
      <c r="T75" s="9"/>
      <c r="U75" s="9"/>
      <c r="V75" s="10"/>
    </row>
    <row r="76" spans="1:22" s="8" customFormat="1" x14ac:dyDescent="0.3">
      <c r="A76" s="9"/>
      <c r="B76" s="9"/>
      <c r="C76" s="9"/>
      <c r="D76" s="9"/>
      <c r="E76" s="9"/>
      <c r="G76" s="9"/>
      <c r="I76" s="9"/>
      <c r="K76" s="9"/>
      <c r="M76" s="9"/>
      <c r="P76" s="9"/>
      <c r="Q76" s="9"/>
      <c r="R76" s="9"/>
      <c r="S76" s="9"/>
      <c r="T76" s="9"/>
      <c r="U76" s="9"/>
      <c r="V76" s="10"/>
    </row>
    <row r="77" spans="1:22" s="8" customFormat="1" x14ac:dyDescent="0.3">
      <c r="A77" s="9"/>
      <c r="B77" s="9"/>
      <c r="C77" s="9"/>
      <c r="D77" s="9"/>
      <c r="E77" s="9"/>
      <c r="G77" s="9"/>
      <c r="I77" s="9"/>
      <c r="K77" s="9"/>
      <c r="M77" s="9"/>
      <c r="P77" s="9"/>
      <c r="Q77" s="9"/>
      <c r="R77" s="9"/>
      <c r="S77" s="9"/>
      <c r="T77" s="9"/>
      <c r="U77" s="9"/>
      <c r="V77" s="10"/>
    </row>
    <row r="78" spans="1:22" s="8" customFormat="1" x14ac:dyDescent="0.3">
      <c r="A78" s="9"/>
      <c r="B78" s="9"/>
      <c r="C78" s="9"/>
      <c r="D78" s="9"/>
      <c r="E78" s="9"/>
      <c r="G78" s="9"/>
      <c r="I78" s="9"/>
      <c r="K78" s="9"/>
      <c r="M78" s="9"/>
      <c r="P78" s="9"/>
      <c r="Q78" s="9"/>
      <c r="R78" s="9"/>
      <c r="S78" s="9"/>
      <c r="T78" s="9"/>
      <c r="U78" s="9"/>
      <c r="V78" s="10"/>
    </row>
    <row r="79" spans="1:22" s="8" customFormat="1" x14ac:dyDescent="0.3">
      <c r="A79" s="9"/>
      <c r="B79" s="9"/>
      <c r="C79" s="9"/>
      <c r="D79" s="9"/>
      <c r="E79" s="9"/>
      <c r="G79" s="9"/>
      <c r="I79" s="9"/>
      <c r="K79" s="9"/>
      <c r="M79" s="9"/>
      <c r="P79" s="9"/>
      <c r="Q79" s="9"/>
      <c r="R79" s="9"/>
      <c r="S79" s="9"/>
      <c r="T79" s="9"/>
      <c r="U79" s="9"/>
      <c r="V79" s="10"/>
    </row>
    <row r="80" spans="1:22" s="8" customFormat="1" x14ac:dyDescent="0.3">
      <c r="A80" s="9"/>
      <c r="B80" s="9"/>
      <c r="C80" s="9"/>
      <c r="D80" s="9"/>
      <c r="E80" s="9"/>
      <c r="G80" s="9"/>
      <c r="I80" s="9"/>
      <c r="K80" s="9"/>
      <c r="M80" s="9"/>
      <c r="P80" s="9"/>
      <c r="Q80" s="9"/>
      <c r="R80" s="9"/>
      <c r="S80" s="9"/>
      <c r="T80" s="9"/>
      <c r="U80" s="9"/>
      <c r="V80" s="10"/>
    </row>
    <row r="81" spans="1:22" s="8" customFormat="1" x14ac:dyDescent="0.3">
      <c r="A81" s="9"/>
      <c r="B81" s="9"/>
      <c r="C81" s="9"/>
      <c r="D81" s="9"/>
      <c r="E81" s="9"/>
      <c r="G81" s="9"/>
      <c r="I81" s="9"/>
      <c r="K81" s="9"/>
      <c r="M81" s="9"/>
      <c r="P81" s="9"/>
      <c r="Q81" s="9"/>
      <c r="R81" s="9"/>
      <c r="S81" s="9"/>
      <c r="T81" s="9"/>
      <c r="U81" s="9"/>
      <c r="V81" s="10"/>
    </row>
    <row r="82" spans="1:22" s="8" customFormat="1" x14ac:dyDescent="0.3">
      <c r="A82" s="9"/>
      <c r="B82" s="9"/>
      <c r="C82" s="9"/>
      <c r="D82" s="9"/>
      <c r="E82" s="9"/>
      <c r="G82" s="9"/>
      <c r="I82" s="9"/>
      <c r="K82" s="9"/>
      <c r="M82" s="9"/>
      <c r="P82" s="9"/>
      <c r="Q82" s="9"/>
      <c r="R82" s="9"/>
      <c r="S82" s="9"/>
      <c r="T82" s="9"/>
      <c r="U82" s="9"/>
      <c r="V82" s="10"/>
    </row>
    <row r="83" spans="1:22" s="8" customFormat="1" x14ac:dyDescent="0.3">
      <c r="A83" s="9"/>
      <c r="B83" s="9"/>
      <c r="C83" s="9"/>
      <c r="D83" s="9"/>
      <c r="E83" s="9"/>
      <c r="G83" s="9"/>
      <c r="I83" s="9"/>
      <c r="K83" s="9"/>
      <c r="M83" s="9"/>
      <c r="P83" s="9"/>
      <c r="Q83" s="9"/>
      <c r="R83" s="9"/>
      <c r="S83" s="9"/>
      <c r="T83" s="9"/>
      <c r="U83" s="9"/>
      <c r="V83" s="10"/>
    </row>
    <row r="84" spans="1:22" s="8" customFormat="1" x14ac:dyDescent="0.3">
      <c r="A84" s="9"/>
      <c r="B84" s="9"/>
      <c r="C84" s="9"/>
      <c r="D84" s="9"/>
      <c r="E84" s="9"/>
      <c r="G84" s="9"/>
      <c r="I84" s="9"/>
      <c r="K84" s="9"/>
      <c r="M84" s="9"/>
      <c r="P84" s="9"/>
      <c r="Q84" s="9"/>
      <c r="R84" s="9"/>
      <c r="S84" s="9"/>
      <c r="T84" s="9"/>
      <c r="U84" s="9"/>
      <c r="V84" s="10"/>
    </row>
    <row r="85" spans="1:22" s="8" customFormat="1" x14ac:dyDescent="0.3">
      <c r="A85" s="9"/>
      <c r="B85" s="9"/>
      <c r="C85" s="9"/>
      <c r="D85" s="9"/>
      <c r="E85" s="9"/>
      <c r="G85" s="9"/>
      <c r="I85" s="9"/>
      <c r="K85" s="9"/>
      <c r="M85" s="9"/>
      <c r="P85" s="9"/>
      <c r="Q85" s="9"/>
      <c r="R85" s="9"/>
      <c r="S85" s="9"/>
      <c r="T85" s="9"/>
      <c r="U85" s="9"/>
      <c r="V85" s="10"/>
    </row>
    <row r="86" spans="1:22" s="8" customFormat="1" x14ac:dyDescent="0.3">
      <c r="A86" s="9"/>
      <c r="B86" s="9"/>
      <c r="C86" s="9"/>
      <c r="D86" s="9"/>
      <c r="E86" s="9"/>
      <c r="G86" s="9"/>
      <c r="I86" s="9"/>
      <c r="K86" s="9"/>
      <c r="M86" s="9"/>
      <c r="P86" s="9"/>
      <c r="Q86" s="9"/>
      <c r="R86" s="9"/>
      <c r="S86" s="9"/>
      <c r="T86" s="9"/>
      <c r="U86" s="9"/>
      <c r="V86" s="10"/>
    </row>
    <row r="87" spans="1:22" s="8" customFormat="1" x14ac:dyDescent="0.3">
      <c r="A87" s="9"/>
      <c r="B87" s="9"/>
      <c r="C87" s="9"/>
      <c r="D87" s="9"/>
      <c r="E87" s="9"/>
      <c r="G87" s="9"/>
      <c r="I87" s="9"/>
      <c r="K87" s="9"/>
      <c r="M87" s="9"/>
      <c r="P87" s="9"/>
      <c r="Q87" s="9"/>
      <c r="R87" s="9"/>
      <c r="S87" s="9"/>
      <c r="T87" s="9"/>
      <c r="U87" s="9"/>
      <c r="V87" s="10"/>
    </row>
    <row r="88" spans="1:22" s="8" customFormat="1" x14ac:dyDescent="0.3">
      <c r="A88" s="9"/>
      <c r="B88" s="9"/>
      <c r="C88" s="9"/>
      <c r="D88" s="9"/>
      <c r="E88" s="9"/>
      <c r="G88" s="9"/>
      <c r="I88" s="9"/>
      <c r="K88" s="9"/>
      <c r="M88" s="9"/>
      <c r="P88" s="9"/>
      <c r="Q88" s="9"/>
      <c r="R88" s="9"/>
      <c r="S88" s="9"/>
      <c r="T88" s="9"/>
      <c r="U88" s="9"/>
      <c r="V88" s="10"/>
    </row>
    <row r="89" spans="1:22" s="8" customFormat="1" x14ac:dyDescent="0.3">
      <c r="A89" s="9"/>
      <c r="B89" s="9"/>
      <c r="C89" s="9"/>
      <c r="D89" s="9"/>
      <c r="E89" s="9"/>
      <c r="G89" s="9"/>
      <c r="I89" s="9"/>
      <c r="K89" s="9"/>
      <c r="M89" s="9"/>
      <c r="P89" s="9"/>
      <c r="Q89" s="9"/>
      <c r="R89" s="9"/>
      <c r="S89" s="9"/>
      <c r="T89" s="9"/>
      <c r="U89" s="9"/>
      <c r="V89" s="10"/>
    </row>
    <row r="90" spans="1:22" s="8" customFormat="1" x14ac:dyDescent="0.3">
      <c r="A90" s="9"/>
      <c r="B90" s="9"/>
      <c r="C90" s="9"/>
      <c r="D90" s="9"/>
      <c r="E90" s="9"/>
      <c r="G90" s="9"/>
      <c r="I90" s="9"/>
      <c r="K90" s="9"/>
      <c r="M90" s="9"/>
      <c r="P90" s="9"/>
      <c r="Q90" s="9"/>
      <c r="R90" s="9"/>
      <c r="S90" s="9"/>
      <c r="T90" s="9"/>
      <c r="U90" s="9"/>
      <c r="V90" s="10"/>
    </row>
    <row r="91" spans="1:22" s="8" customFormat="1" x14ac:dyDescent="0.3">
      <c r="A91" s="9"/>
      <c r="B91" s="9"/>
      <c r="C91" s="9"/>
      <c r="D91" s="9"/>
      <c r="E91" s="9"/>
      <c r="G91" s="9"/>
      <c r="I91" s="9"/>
      <c r="K91" s="9"/>
      <c r="M91" s="9"/>
      <c r="P91" s="9"/>
      <c r="Q91" s="9"/>
      <c r="R91" s="9"/>
      <c r="S91" s="9"/>
      <c r="T91" s="9"/>
      <c r="U91" s="9"/>
      <c r="V91" s="10"/>
    </row>
    <row r="92" spans="1:22" s="8" customFormat="1" x14ac:dyDescent="0.3">
      <c r="A92" s="9"/>
      <c r="B92" s="9"/>
      <c r="C92" s="9"/>
      <c r="D92" s="9"/>
      <c r="E92" s="9"/>
      <c r="G92" s="9"/>
      <c r="I92" s="9"/>
      <c r="K92" s="9"/>
      <c r="M92" s="9"/>
      <c r="P92" s="9"/>
      <c r="Q92" s="9"/>
      <c r="R92" s="9"/>
      <c r="S92" s="9"/>
      <c r="T92" s="9"/>
      <c r="U92" s="9"/>
      <c r="V92" s="10"/>
    </row>
    <row r="93" spans="1:22" s="8" customFormat="1" x14ac:dyDescent="0.3">
      <c r="A93" s="9"/>
      <c r="B93" s="9"/>
      <c r="C93" s="9"/>
      <c r="D93" s="9"/>
      <c r="E93" s="9"/>
      <c r="G93" s="9"/>
      <c r="I93" s="9"/>
      <c r="K93" s="9"/>
      <c r="M93" s="9"/>
      <c r="P93" s="9"/>
      <c r="Q93" s="9"/>
      <c r="R93" s="9"/>
      <c r="S93" s="9"/>
      <c r="T93" s="9"/>
      <c r="U93" s="9"/>
      <c r="V93" s="10"/>
    </row>
  </sheetData>
  <autoFilter ref="A8:WZT38" xr:uid="{00000000-0009-0000-0000-000002000000}"/>
  <dataConsolidate/>
  <mergeCells count="34">
    <mergeCell ref="A35:A38"/>
    <mergeCell ref="B35:B38"/>
    <mergeCell ref="L7:M7"/>
    <mergeCell ref="A24:A28"/>
    <mergeCell ref="B24:B28"/>
    <mergeCell ref="A29:A33"/>
    <mergeCell ref="B29:B33"/>
    <mergeCell ref="A10:A14"/>
    <mergeCell ref="B11:B14"/>
    <mergeCell ref="A15:A16"/>
    <mergeCell ref="A21:A22"/>
    <mergeCell ref="A7:A8"/>
    <mergeCell ref="B7:B8"/>
    <mergeCell ref="C7:C8"/>
    <mergeCell ref="F7:G7"/>
    <mergeCell ref="H7:I7"/>
    <mergeCell ref="A6:V6"/>
    <mergeCell ref="A1:A4"/>
    <mergeCell ref="V2:V3"/>
    <mergeCell ref="B4:T4"/>
    <mergeCell ref="B1:U3"/>
    <mergeCell ref="A5:V5"/>
    <mergeCell ref="J7:K7"/>
    <mergeCell ref="N7:N8"/>
    <mergeCell ref="U7:U8"/>
    <mergeCell ref="V7:V8"/>
    <mergeCell ref="D7:D8"/>
    <mergeCell ref="E7:E8"/>
    <mergeCell ref="P7:P8"/>
    <mergeCell ref="T7:T8"/>
    <mergeCell ref="Q7:Q8"/>
    <mergeCell ref="R7:R8"/>
    <mergeCell ref="S7:S8"/>
    <mergeCell ref="O7:O8"/>
  </mergeCells>
  <conditionalFormatting sqref="Q23:S23">
    <cfRule type="containsBlanks" dxfId="15" priority="5">
      <formula>LEN(TRIM(Q23))=0</formula>
    </cfRule>
  </conditionalFormatting>
  <conditionalFormatting sqref="Q22:S22">
    <cfRule type="containsBlanks" dxfId="14" priority="7">
      <formula>LEN(TRIM(Q22))=0</formula>
    </cfRule>
  </conditionalFormatting>
  <conditionalFormatting sqref="Q21:S21">
    <cfRule type="containsBlanks" dxfId="13" priority="6">
      <formula>LEN(TRIM(Q21))=0</formula>
    </cfRule>
  </conditionalFormatting>
  <conditionalFormatting sqref="S20">
    <cfRule type="containsBlanks" dxfId="12" priority="4">
      <formula>LEN(TRIM(S20))=0</formula>
    </cfRule>
  </conditionalFormatting>
  <conditionalFormatting sqref="P21">
    <cfRule type="containsBlanks" dxfId="11" priority="3">
      <formula>LEN(TRIM(P21))=0</formula>
    </cfRule>
  </conditionalFormatting>
  <conditionalFormatting sqref="P20">
    <cfRule type="containsBlanks" dxfId="10" priority="2">
      <formula>LEN(TRIM(P20))=0</formula>
    </cfRule>
  </conditionalFormatting>
  <conditionalFormatting sqref="O21">
    <cfRule type="containsBlanks" dxfId="9" priority="1">
      <formula>LEN(TRIM(O21))=0</formula>
    </cfRule>
  </conditionalFormatting>
  <printOptions horizontalCentered="1" verticalCentered="1"/>
  <pageMargins left="0" right="0" top="0.35433070866141736" bottom="0.35433070866141736" header="0.31496062992125984" footer="0.31496062992125984"/>
  <pageSetup paperSize="120" scale="10" fitToHeight="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ZT121"/>
  <sheetViews>
    <sheetView showGridLines="0" zoomScale="60" zoomScaleNormal="60" zoomScaleSheetLayoutView="75" zoomScalePageLayoutView="75" workbookViewId="0">
      <selection activeCell="G9" sqref="G9"/>
    </sheetView>
  </sheetViews>
  <sheetFormatPr baseColWidth="10" defaultRowHeight="13.8" x14ac:dyDescent="0.3"/>
  <cols>
    <col min="1" max="1" width="35.6640625" style="4" customWidth="1"/>
    <col min="2" max="2" width="26.109375" style="4" customWidth="1"/>
    <col min="3" max="3" width="29.109375" style="4" customWidth="1"/>
    <col min="4" max="4" width="18.6640625" style="4" customWidth="1"/>
    <col min="5" max="5" width="20.5546875" style="4" bestFit="1" customWidth="1"/>
    <col min="6" max="6" width="22.6640625" style="4" customWidth="1"/>
    <col min="7" max="7" width="95.33203125" style="4" customWidth="1"/>
    <col min="8" max="8" width="24.88671875" style="4" hidden="1" customWidth="1"/>
    <col min="9" max="9" width="25.6640625" style="4" hidden="1" customWidth="1"/>
    <col min="10" max="10" width="24.88671875" style="4" hidden="1" customWidth="1"/>
    <col min="11" max="11" width="25.6640625" style="4" hidden="1" customWidth="1"/>
    <col min="12" max="12" width="24.88671875" style="4" hidden="1" customWidth="1"/>
    <col min="13" max="13" width="25.6640625" style="4" hidden="1" customWidth="1"/>
    <col min="14" max="14" width="20.109375" style="3" bestFit="1" customWidth="1"/>
    <col min="15" max="15" width="20.109375" style="3" customWidth="1"/>
    <col min="16" max="16" width="18.6640625" style="4" customWidth="1"/>
    <col min="17" max="17" width="21.88671875" style="4" bestFit="1" customWidth="1"/>
    <col min="18" max="18" width="22.33203125" style="4" bestFit="1" customWidth="1"/>
    <col min="19" max="19" width="26.88671875" style="4" bestFit="1" customWidth="1"/>
    <col min="20" max="20" width="25.109375" style="4" customWidth="1"/>
    <col min="21" max="21" width="31.33203125" style="4" customWidth="1"/>
    <col min="22" max="22" width="20.6640625" style="5" customWidth="1"/>
    <col min="23" max="16242" width="11.44140625" style="3"/>
    <col min="16243" max="16243" width="8.6640625" style="3" customWidth="1"/>
    <col min="16244" max="16384" width="19.6640625" style="3" customWidth="1"/>
  </cols>
  <sheetData>
    <row r="1" spans="1:22 16244:16244" s="6" customFormat="1" ht="15" customHeight="1" x14ac:dyDescent="0.3">
      <c r="A1" s="548"/>
      <c r="B1" s="552" t="s">
        <v>0</v>
      </c>
      <c r="C1" s="553"/>
      <c r="D1" s="553"/>
      <c r="E1" s="553"/>
      <c r="F1" s="553"/>
      <c r="G1" s="553"/>
      <c r="H1" s="553"/>
      <c r="I1" s="553"/>
      <c r="J1" s="553"/>
      <c r="K1" s="553"/>
      <c r="L1" s="553"/>
      <c r="M1" s="553"/>
      <c r="N1" s="553"/>
      <c r="O1" s="553"/>
      <c r="P1" s="553"/>
      <c r="Q1" s="553"/>
      <c r="R1" s="553"/>
      <c r="S1" s="553"/>
      <c r="T1" s="553"/>
      <c r="U1" s="554"/>
      <c r="V1" s="386" t="s">
        <v>565</v>
      </c>
      <c r="WZT1" s="6" t="s">
        <v>1</v>
      </c>
    </row>
    <row r="2" spans="1:22 16244:16244" s="1" customFormat="1" ht="15" customHeight="1" x14ac:dyDescent="0.3">
      <c r="A2" s="549"/>
      <c r="B2" s="499"/>
      <c r="C2" s="500"/>
      <c r="D2" s="500"/>
      <c r="E2" s="500"/>
      <c r="F2" s="500"/>
      <c r="G2" s="500"/>
      <c r="H2" s="500"/>
      <c r="I2" s="500"/>
      <c r="J2" s="500"/>
      <c r="K2" s="500"/>
      <c r="L2" s="500"/>
      <c r="M2" s="500"/>
      <c r="N2" s="500"/>
      <c r="O2" s="500"/>
      <c r="P2" s="500"/>
      <c r="Q2" s="500"/>
      <c r="R2" s="500"/>
      <c r="S2" s="500"/>
      <c r="T2" s="500"/>
      <c r="U2" s="501"/>
      <c r="V2" s="488" t="s">
        <v>561</v>
      </c>
    </row>
    <row r="3" spans="1:22 16244:16244" s="6" customFormat="1" ht="32.4" customHeight="1" x14ac:dyDescent="0.3">
      <c r="A3" s="549"/>
      <c r="B3" s="502"/>
      <c r="C3" s="503"/>
      <c r="D3" s="503"/>
      <c r="E3" s="503"/>
      <c r="F3" s="503"/>
      <c r="G3" s="503"/>
      <c r="H3" s="503"/>
      <c r="I3" s="503"/>
      <c r="J3" s="503"/>
      <c r="K3" s="503"/>
      <c r="L3" s="503"/>
      <c r="M3" s="503"/>
      <c r="N3" s="503"/>
      <c r="O3" s="503"/>
      <c r="P3" s="503"/>
      <c r="Q3" s="503"/>
      <c r="R3" s="503"/>
      <c r="S3" s="503"/>
      <c r="T3" s="503"/>
      <c r="U3" s="504"/>
      <c r="V3" s="489"/>
      <c r="WZT3" s="6" t="s">
        <v>2</v>
      </c>
    </row>
    <row r="4" spans="1:22 16244:16244" s="6" customFormat="1" ht="22.95" customHeight="1" x14ac:dyDescent="0.3">
      <c r="A4" s="550"/>
      <c r="B4" s="521" t="s">
        <v>3</v>
      </c>
      <c r="C4" s="522"/>
      <c r="D4" s="522"/>
      <c r="E4" s="522"/>
      <c r="F4" s="522"/>
      <c r="G4" s="522"/>
      <c r="H4" s="522"/>
      <c r="I4" s="522"/>
      <c r="J4" s="522"/>
      <c r="K4" s="522"/>
      <c r="L4" s="522"/>
      <c r="M4" s="522"/>
      <c r="N4" s="522"/>
      <c r="O4" s="522"/>
      <c r="P4" s="522"/>
      <c r="Q4" s="522"/>
      <c r="R4" s="522"/>
      <c r="S4" s="522"/>
      <c r="T4" s="523"/>
      <c r="U4" s="395" t="s">
        <v>4</v>
      </c>
      <c r="V4" s="395">
        <v>4</v>
      </c>
    </row>
    <row r="5" spans="1:22 16244:16244" s="6" customFormat="1" ht="32.25" customHeight="1" x14ac:dyDescent="0.3">
      <c r="A5" s="551" t="s">
        <v>557</v>
      </c>
      <c r="B5" s="551"/>
      <c r="C5" s="551"/>
      <c r="D5" s="551"/>
      <c r="E5" s="551"/>
      <c r="F5" s="551"/>
      <c r="G5" s="551"/>
      <c r="H5" s="551"/>
      <c r="I5" s="551"/>
      <c r="J5" s="551"/>
      <c r="K5" s="551"/>
      <c r="L5" s="551"/>
      <c r="M5" s="551"/>
      <c r="N5" s="551"/>
      <c r="O5" s="551"/>
      <c r="P5" s="551"/>
      <c r="Q5" s="551"/>
      <c r="R5" s="551"/>
      <c r="S5" s="551"/>
      <c r="T5" s="551"/>
      <c r="U5" s="551"/>
      <c r="V5" s="551"/>
    </row>
    <row r="6" spans="1:22 16244:16244" s="2" customFormat="1" ht="9.75" customHeight="1" thickBot="1" x14ac:dyDescent="0.35">
      <c r="A6" s="546"/>
      <c r="B6" s="546"/>
      <c r="C6" s="546"/>
      <c r="D6" s="546"/>
      <c r="E6" s="546"/>
      <c r="F6" s="546"/>
      <c r="G6" s="546"/>
      <c r="H6" s="546"/>
      <c r="I6" s="546"/>
      <c r="J6" s="546"/>
      <c r="K6" s="546"/>
      <c r="L6" s="546"/>
      <c r="M6" s="546"/>
      <c r="N6" s="546"/>
      <c r="O6" s="546"/>
      <c r="P6" s="546"/>
      <c r="Q6" s="546"/>
      <c r="R6" s="546"/>
      <c r="S6" s="546"/>
      <c r="T6" s="546"/>
      <c r="U6" s="546"/>
      <c r="V6" s="547"/>
    </row>
    <row r="7" spans="1:22 16244:16244" s="7" customFormat="1" ht="18" customHeight="1" x14ac:dyDescent="0.3">
      <c r="A7" s="565" t="s">
        <v>5</v>
      </c>
      <c r="B7" s="544" t="s">
        <v>6</v>
      </c>
      <c r="C7" s="544" t="s">
        <v>7</v>
      </c>
      <c r="D7" s="540" t="s">
        <v>8</v>
      </c>
      <c r="E7" s="540" t="s">
        <v>218</v>
      </c>
      <c r="F7" s="561" t="s">
        <v>573</v>
      </c>
      <c r="G7" s="562"/>
      <c r="H7" s="559" t="s">
        <v>574</v>
      </c>
      <c r="I7" s="560"/>
      <c r="J7" s="559" t="s">
        <v>575</v>
      </c>
      <c r="K7" s="560"/>
      <c r="L7" s="559" t="s">
        <v>576</v>
      </c>
      <c r="M7" s="560"/>
      <c r="N7" s="563" t="s">
        <v>577</v>
      </c>
      <c r="O7" s="540" t="s">
        <v>551</v>
      </c>
      <c r="P7" s="540" t="s">
        <v>216</v>
      </c>
      <c r="Q7" s="540" t="s">
        <v>217</v>
      </c>
      <c r="R7" s="544" t="s">
        <v>218</v>
      </c>
      <c r="S7" s="540" t="s">
        <v>9</v>
      </c>
      <c r="T7" s="482" t="s">
        <v>553</v>
      </c>
      <c r="U7" s="540" t="s">
        <v>552</v>
      </c>
      <c r="V7" s="542" t="s">
        <v>10</v>
      </c>
    </row>
    <row r="8" spans="1:22 16244:16244" s="7" customFormat="1" ht="18" customHeight="1" x14ac:dyDescent="0.3">
      <c r="A8" s="566"/>
      <c r="B8" s="545"/>
      <c r="C8" s="545"/>
      <c r="D8" s="541"/>
      <c r="E8" s="541"/>
      <c r="F8" s="418" t="s">
        <v>158</v>
      </c>
      <c r="G8" s="418" t="s">
        <v>159</v>
      </c>
      <c r="H8" s="413" t="s">
        <v>158</v>
      </c>
      <c r="I8" s="413" t="s">
        <v>159</v>
      </c>
      <c r="J8" s="413" t="s">
        <v>158</v>
      </c>
      <c r="K8" s="413" t="s">
        <v>159</v>
      </c>
      <c r="L8" s="413" t="s">
        <v>158</v>
      </c>
      <c r="M8" s="413" t="s">
        <v>159</v>
      </c>
      <c r="N8" s="564"/>
      <c r="O8" s="541"/>
      <c r="P8" s="541"/>
      <c r="Q8" s="541"/>
      <c r="R8" s="545"/>
      <c r="S8" s="541"/>
      <c r="T8" s="485"/>
      <c r="U8" s="541"/>
      <c r="V8" s="543"/>
    </row>
    <row r="9" spans="1:22 16244:16244" s="190" customFormat="1" ht="69" x14ac:dyDescent="0.3">
      <c r="A9" s="416" t="s">
        <v>98</v>
      </c>
      <c r="B9" s="417" t="s">
        <v>99</v>
      </c>
      <c r="C9" s="417" t="s">
        <v>100</v>
      </c>
      <c r="D9" s="417" t="s">
        <v>12</v>
      </c>
      <c r="E9" s="417">
        <f>R9</f>
        <v>10</v>
      </c>
      <c r="F9" s="436">
        <v>1</v>
      </c>
      <c r="G9" s="363" t="s">
        <v>628</v>
      </c>
      <c r="H9" s="211"/>
      <c r="I9" s="217"/>
      <c r="J9" s="368"/>
      <c r="K9" s="369"/>
      <c r="L9" s="372"/>
      <c r="M9" s="374"/>
      <c r="N9" s="417">
        <f>F9</f>
        <v>1</v>
      </c>
      <c r="O9" s="417">
        <v>10</v>
      </c>
      <c r="P9" s="417">
        <v>10</v>
      </c>
      <c r="Q9" s="417">
        <v>10</v>
      </c>
      <c r="R9" s="417">
        <v>10</v>
      </c>
      <c r="S9" s="417">
        <v>40</v>
      </c>
      <c r="T9" s="371">
        <f>31+N9</f>
        <v>32</v>
      </c>
      <c r="U9" s="348">
        <f>T9/S9</f>
        <v>0.8</v>
      </c>
      <c r="V9" s="258"/>
    </row>
    <row r="10" spans="1:22 16244:16244" s="190" customFormat="1" ht="96.6" x14ac:dyDescent="0.3">
      <c r="A10" s="416" t="s">
        <v>464</v>
      </c>
      <c r="B10" s="417" t="s">
        <v>99</v>
      </c>
      <c r="C10" s="417" t="s">
        <v>100</v>
      </c>
      <c r="D10" s="417" t="s">
        <v>12</v>
      </c>
      <c r="E10" s="417">
        <f t="shared" ref="E10:E13" si="0">R10</f>
        <v>2</v>
      </c>
      <c r="F10" s="436" t="s">
        <v>83</v>
      </c>
      <c r="G10" s="437" t="s">
        <v>594</v>
      </c>
      <c r="H10" s="211"/>
      <c r="I10" s="217"/>
      <c r="J10" s="162"/>
      <c r="K10" s="369"/>
      <c r="L10" s="373"/>
      <c r="M10" s="361"/>
      <c r="N10" s="162" t="str">
        <f t="shared" ref="N10:N13" si="1">F10</f>
        <v>NA</v>
      </c>
      <c r="O10" s="211">
        <v>1</v>
      </c>
      <c r="P10" s="417">
        <v>2</v>
      </c>
      <c r="Q10" s="417">
        <v>2</v>
      </c>
      <c r="R10" s="417">
        <v>2</v>
      </c>
      <c r="S10" s="417">
        <v>7</v>
      </c>
      <c r="T10" s="371">
        <v>8</v>
      </c>
      <c r="U10" s="348">
        <f>T10/S10</f>
        <v>1.1428571428571428</v>
      </c>
      <c r="V10" s="257" t="s">
        <v>601</v>
      </c>
    </row>
    <row r="11" spans="1:22 16244:16244" s="190" customFormat="1" ht="124.2" x14ac:dyDescent="0.3">
      <c r="A11" s="416" t="s">
        <v>101</v>
      </c>
      <c r="B11" s="417" t="s">
        <v>15</v>
      </c>
      <c r="C11" s="417" t="s">
        <v>102</v>
      </c>
      <c r="D11" s="417" t="s">
        <v>12</v>
      </c>
      <c r="E11" s="417">
        <f t="shared" si="0"/>
        <v>1</v>
      </c>
      <c r="F11" s="162">
        <v>0</v>
      </c>
      <c r="G11" s="203" t="s">
        <v>629</v>
      </c>
      <c r="H11" s="175"/>
      <c r="I11" s="203"/>
      <c r="J11" s="231"/>
      <c r="K11" s="230"/>
      <c r="L11" s="231"/>
      <c r="M11" s="230"/>
      <c r="N11" s="162">
        <f t="shared" si="1"/>
        <v>0</v>
      </c>
      <c r="O11" s="368">
        <v>1</v>
      </c>
      <c r="P11" s="368">
        <v>1</v>
      </c>
      <c r="Q11" s="368">
        <v>1</v>
      </c>
      <c r="R11" s="368">
        <v>1</v>
      </c>
      <c r="S11" s="368">
        <v>4</v>
      </c>
      <c r="T11" s="371">
        <v>2</v>
      </c>
      <c r="U11" s="348">
        <f>T11/S11</f>
        <v>0.5</v>
      </c>
      <c r="V11" s="307"/>
    </row>
    <row r="12" spans="1:22 16244:16244" s="190" customFormat="1" ht="165" x14ac:dyDescent="0.3">
      <c r="A12" s="555" t="s">
        <v>103</v>
      </c>
      <c r="B12" s="557" t="s">
        <v>25</v>
      </c>
      <c r="C12" s="350" t="s">
        <v>104</v>
      </c>
      <c r="D12" s="417" t="s">
        <v>105</v>
      </c>
      <c r="E12" s="417">
        <f t="shared" si="0"/>
        <v>40000000000</v>
      </c>
      <c r="F12" s="284">
        <v>58397377735</v>
      </c>
      <c r="G12" s="425" t="s">
        <v>630</v>
      </c>
      <c r="H12" s="284"/>
      <c r="I12" s="267"/>
      <c r="J12" s="284"/>
      <c r="K12" s="402"/>
      <c r="L12" s="284"/>
      <c r="M12" s="267"/>
      <c r="N12" s="162">
        <f t="shared" si="1"/>
        <v>58397377735</v>
      </c>
      <c r="O12" s="284">
        <v>10000000000</v>
      </c>
      <c r="P12" s="286">
        <v>20000000000</v>
      </c>
      <c r="Q12" s="283">
        <v>30000000000</v>
      </c>
      <c r="R12" s="283">
        <v>40000000000</v>
      </c>
      <c r="S12" s="283">
        <v>40000000000</v>
      </c>
      <c r="T12" s="283">
        <f>N12</f>
        <v>58397377735</v>
      </c>
      <c r="U12" s="348">
        <f>T12/S12</f>
        <v>1.4599344433749999</v>
      </c>
      <c r="V12" s="257"/>
    </row>
    <row r="13" spans="1:22 16244:16244" s="190" customFormat="1" ht="225.6" thickBot="1" x14ac:dyDescent="0.35">
      <c r="A13" s="556"/>
      <c r="B13" s="558"/>
      <c r="C13" s="287" t="s">
        <v>106</v>
      </c>
      <c r="D13" s="419" t="s">
        <v>19</v>
      </c>
      <c r="E13" s="419">
        <f t="shared" si="0"/>
        <v>200</v>
      </c>
      <c r="F13" s="288">
        <v>166</v>
      </c>
      <c r="G13" s="454" t="s">
        <v>631</v>
      </c>
      <c r="H13" s="288"/>
      <c r="I13" s="289"/>
      <c r="J13" s="288"/>
      <c r="K13" s="403"/>
      <c r="L13" s="288"/>
      <c r="M13" s="289"/>
      <c r="N13" s="185">
        <f t="shared" si="1"/>
        <v>166</v>
      </c>
      <c r="O13" s="288">
        <v>70</v>
      </c>
      <c r="P13" s="290">
        <v>100</v>
      </c>
      <c r="Q13" s="290">
        <v>150</v>
      </c>
      <c r="R13" s="290">
        <v>200</v>
      </c>
      <c r="S13" s="419">
        <v>200</v>
      </c>
      <c r="T13" s="291">
        <f>N13</f>
        <v>166</v>
      </c>
      <c r="U13" s="255">
        <f>T13/S13</f>
        <v>0.83</v>
      </c>
      <c r="V13" s="281"/>
    </row>
    <row r="14" spans="1:22 16244:16244" s="190" customFormat="1" x14ac:dyDescent="0.3">
      <c r="A14" s="193"/>
      <c r="B14" s="193"/>
      <c r="C14" s="193"/>
      <c r="D14" s="193"/>
      <c r="E14" s="193"/>
      <c r="F14" s="193"/>
      <c r="G14" s="193"/>
      <c r="H14" s="193"/>
      <c r="I14" s="193"/>
      <c r="J14" s="193"/>
      <c r="K14" s="193"/>
      <c r="L14" s="193"/>
      <c r="M14" s="193"/>
      <c r="P14" s="193"/>
      <c r="Q14" s="193"/>
      <c r="R14" s="193"/>
      <c r="S14" s="193"/>
      <c r="T14" s="193"/>
    </row>
    <row r="15" spans="1:22 16244:16244" s="8" customFormat="1" x14ac:dyDescent="0.3">
      <c r="A15" s="9"/>
      <c r="B15" s="9"/>
      <c r="C15" s="9"/>
      <c r="D15" s="9"/>
      <c r="E15" s="9"/>
      <c r="F15" s="9"/>
      <c r="G15" s="9"/>
      <c r="H15" s="9"/>
      <c r="I15" s="9"/>
      <c r="J15" s="9"/>
      <c r="K15" s="9"/>
      <c r="L15" s="9"/>
      <c r="M15" s="9"/>
      <c r="P15" s="9"/>
      <c r="Q15" s="9"/>
      <c r="R15" s="9"/>
      <c r="S15" s="9"/>
      <c r="T15" s="10"/>
    </row>
    <row r="16" spans="1:22 16244:16244" s="8" customFormat="1" x14ac:dyDescent="0.3">
      <c r="A16" s="9"/>
      <c r="B16" s="9"/>
      <c r="C16" s="9"/>
      <c r="D16" s="9"/>
      <c r="E16" s="9"/>
      <c r="F16" s="9"/>
      <c r="G16" s="9"/>
      <c r="H16" s="9"/>
      <c r="I16" s="9"/>
      <c r="J16" s="9"/>
      <c r="K16" s="9"/>
      <c r="L16" s="9"/>
      <c r="M16" s="9"/>
      <c r="P16" s="9"/>
      <c r="Q16" s="9"/>
      <c r="R16" s="9"/>
      <c r="S16" s="9"/>
      <c r="T16" s="10"/>
    </row>
    <row r="17" spans="1:20" s="8" customFormat="1" x14ac:dyDescent="0.3">
      <c r="A17" s="9"/>
      <c r="B17" s="9"/>
      <c r="C17" s="9"/>
      <c r="D17" s="9"/>
      <c r="E17" s="9"/>
      <c r="F17" s="9"/>
      <c r="G17" s="9"/>
      <c r="H17" s="9"/>
      <c r="I17" s="9"/>
      <c r="J17" s="9"/>
      <c r="K17" s="9"/>
      <c r="L17" s="9"/>
      <c r="M17" s="9"/>
      <c r="P17" s="9"/>
      <c r="Q17" s="9"/>
      <c r="R17" s="9"/>
      <c r="S17" s="9"/>
      <c r="T17" s="10"/>
    </row>
    <row r="18" spans="1:20" s="8" customFormat="1" x14ac:dyDescent="0.3">
      <c r="A18" s="9"/>
      <c r="B18" s="9"/>
      <c r="C18" s="9"/>
      <c r="D18" s="9"/>
      <c r="E18" s="9"/>
      <c r="F18" s="9"/>
      <c r="G18" s="9"/>
      <c r="H18" s="9"/>
      <c r="I18" s="9"/>
      <c r="J18" s="9"/>
      <c r="K18" s="9"/>
      <c r="L18" s="9"/>
      <c r="M18" s="9"/>
      <c r="P18" s="9"/>
      <c r="Q18" s="9"/>
      <c r="R18" s="9"/>
      <c r="S18" s="9"/>
      <c r="T18" s="10"/>
    </row>
    <row r="19" spans="1:20" s="8" customFormat="1" x14ac:dyDescent="0.3">
      <c r="A19" s="9"/>
      <c r="B19" s="9"/>
      <c r="C19" s="9"/>
      <c r="D19" s="9"/>
      <c r="E19" s="9"/>
      <c r="F19" s="9"/>
      <c r="G19" s="9"/>
      <c r="H19" s="9"/>
      <c r="I19" s="9"/>
      <c r="J19" s="9"/>
      <c r="K19" s="9"/>
      <c r="L19" s="9"/>
      <c r="M19" s="9"/>
      <c r="P19" s="9"/>
      <c r="Q19" s="9"/>
      <c r="R19" s="9"/>
      <c r="S19" s="9"/>
      <c r="T19" s="10"/>
    </row>
    <row r="20" spans="1:20" s="8" customFormat="1" x14ac:dyDescent="0.3">
      <c r="A20" s="9"/>
      <c r="B20" s="9"/>
      <c r="C20" s="9"/>
      <c r="D20" s="9"/>
      <c r="E20" s="9"/>
      <c r="F20" s="9"/>
      <c r="G20" s="9"/>
      <c r="H20" s="9"/>
      <c r="I20" s="9"/>
      <c r="J20" s="9"/>
      <c r="K20" s="9"/>
      <c r="L20" s="9"/>
      <c r="M20" s="9"/>
      <c r="P20" s="9"/>
      <c r="Q20" s="9"/>
      <c r="R20" s="9"/>
      <c r="S20" s="9"/>
      <c r="T20" s="10"/>
    </row>
    <row r="21" spans="1:20" s="8" customFormat="1" x14ac:dyDescent="0.3">
      <c r="A21" s="9"/>
      <c r="B21" s="9"/>
      <c r="C21" s="9"/>
      <c r="D21" s="9"/>
      <c r="E21" s="9"/>
      <c r="F21" s="9"/>
      <c r="G21" s="9"/>
      <c r="H21" s="9"/>
      <c r="I21" s="9"/>
      <c r="J21" s="9"/>
      <c r="K21" s="9"/>
      <c r="L21" s="9"/>
      <c r="M21" s="9"/>
      <c r="P21" s="9"/>
      <c r="Q21" s="9"/>
      <c r="R21" s="9"/>
      <c r="S21" s="9"/>
      <c r="T21" s="10"/>
    </row>
    <row r="22" spans="1:20" s="8" customFormat="1" x14ac:dyDescent="0.3">
      <c r="A22" s="9"/>
      <c r="B22" s="9"/>
      <c r="C22" s="9"/>
      <c r="D22" s="9"/>
      <c r="E22" s="9"/>
      <c r="F22" s="9"/>
      <c r="G22" s="9"/>
      <c r="H22" s="9"/>
      <c r="I22" s="9"/>
      <c r="J22" s="9"/>
      <c r="K22" s="9"/>
      <c r="L22" s="9"/>
      <c r="M22" s="9"/>
      <c r="P22" s="9"/>
      <c r="Q22" s="9"/>
      <c r="R22" s="9"/>
      <c r="S22" s="9"/>
      <c r="T22" s="10"/>
    </row>
    <row r="23" spans="1:20" s="8" customFormat="1" x14ac:dyDescent="0.3">
      <c r="A23" s="9"/>
      <c r="B23" s="9"/>
      <c r="C23" s="9"/>
      <c r="D23" s="9"/>
      <c r="E23" s="9"/>
      <c r="F23" s="9"/>
      <c r="G23" s="9"/>
      <c r="H23" s="9"/>
      <c r="I23" s="9"/>
      <c r="J23" s="9"/>
      <c r="K23" s="9"/>
      <c r="L23" s="9"/>
      <c r="M23" s="9"/>
      <c r="P23" s="9"/>
      <c r="Q23" s="9"/>
      <c r="R23" s="9"/>
      <c r="S23" s="9"/>
      <c r="T23" s="10"/>
    </row>
    <row r="24" spans="1:20" s="8" customFormat="1" x14ac:dyDescent="0.3">
      <c r="A24" s="9"/>
      <c r="B24" s="9"/>
      <c r="C24" s="9"/>
      <c r="D24" s="9"/>
      <c r="E24" s="9"/>
      <c r="F24" s="9"/>
      <c r="G24" s="9"/>
      <c r="H24" s="9"/>
      <c r="I24" s="9"/>
      <c r="J24" s="9"/>
      <c r="K24" s="9"/>
      <c r="L24" s="9"/>
      <c r="M24" s="9"/>
      <c r="P24" s="9"/>
      <c r="Q24" s="9"/>
      <c r="R24" s="9"/>
      <c r="S24" s="9"/>
      <c r="T24" s="10"/>
    </row>
    <row r="25" spans="1:20" s="8" customFormat="1" x14ac:dyDescent="0.3">
      <c r="A25" s="9"/>
      <c r="B25" s="9"/>
      <c r="C25" s="9"/>
      <c r="D25" s="9"/>
      <c r="E25" s="9"/>
      <c r="F25" s="9"/>
      <c r="G25" s="9"/>
      <c r="H25" s="9"/>
      <c r="I25" s="9"/>
      <c r="J25" s="9"/>
      <c r="K25" s="9"/>
      <c r="L25" s="9"/>
      <c r="M25" s="9"/>
      <c r="P25" s="9"/>
      <c r="Q25" s="9"/>
      <c r="R25" s="9"/>
      <c r="S25" s="9"/>
      <c r="T25" s="10"/>
    </row>
    <row r="26" spans="1:20" s="8" customFormat="1" x14ac:dyDescent="0.3">
      <c r="A26" s="9"/>
      <c r="B26" s="9"/>
      <c r="C26" s="9"/>
      <c r="D26" s="9"/>
      <c r="E26" s="9"/>
      <c r="F26" s="9"/>
      <c r="G26" s="9"/>
      <c r="H26" s="9"/>
      <c r="I26" s="9"/>
      <c r="J26" s="9"/>
      <c r="K26" s="9"/>
      <c r="L26" s="9"/>
      <c r="M26" s="9"/>
      <c r="P26" s="9"/>
      <c r="Q26" s="9"/>
      <c r="R26" s="9"/>
      <c r="S26" s="9"/>
      <c r="T26" s="10"/>
    </row>
    <row r="27" spans="1:20" s="8" customFormat="1" x14ac:dyDescent="0.3">
      <c r="A27" s="9"/>
      <c r="B27" s="9"/>
      <c r="C27" s="9"/>
      <c r="D27" s="9"/>
      <c r="E27" s="9"/>
      <c r="F27" s="9"/>
      <c r="G27" s="9"/>
      <c r="H27" s="9"/>
      <c r="I27" s="9"/>
      <c r="J27" s="9"/>
      <c r="K27" s="9"/>
      <c r="L27" s="9"/>
      <c r="M27" s="9"/>
      <c r="P27" s="9"/>
      <c r="Q27" s="9"/>
      <c r="R27" s="9"/>
      <c r="S27" s="9"/>
      <c r="T27" s="10"/>
    </row>
    <row r="28" spans="1:20" s="8" customFormat="1" x14ac:dyDescent="0.3">
      <c r="A28" s="9"/>
      <c r="B28" s="9"/>
      <c r="C28" s="9"/>
      <c r="D28" s="9"/>
      <c r="E28" s="9"/>
      <c r="F28" s="9"/>
      <c r="G28" s="9"/>
      <c r="H28" s="9"/>
      <c r="I28" s="9"/>
      <c r="J28" s="9"/>
      <c r="K28" s="9"/>
      <c r="L28" s="9"/>
      <c r="M28" s="9"/>
      <c r="P28" s="9"/>
      <c r="Q28" s="9"/>
      <c r="R28" s="9"/>
      <c r="S28" s="9"/>
      <c r="T28" s="10"/>
    </row>
    <row r="29" spans="1:20" s="8" customFormat="1" x14ac:dyDescent="0.3">
      <c r="A29" s="9"/>
      <c r="B29" s="9"/>
      <c r="C29" s="9"/>
      <c r="D29" s="9"/>
      <c r="E29" s="9"/>
      <c r="F29" s="9"/>
      <c r="G29" s="9"/>
      <c r="H29" s="9"/>
      <c r="I29" s="9"/>
      <c r="J29" s="9"/>
      <c r="K29" s="9"/>
      <c r="L29" s="9"/>
      <c r="M29" s="9"/>
      <c r="P29" s="9"/>
      <c r="Q29" s="9"/>
      <c r="R29" s="9"/>
      <c r="S29" s="9"/>
      <c r="T29" s="10"/>
    </row>
    <row r="30" spans="1:20" s="8" customFormat="1" x14ac:dyDescent="0.3">
      <c r="A30" s="9"/>
      <c r="B30" s="9"/>
      <c r="C30" s="9"/>
      <c r="D30" s="9"/>
      <c r="E30" s="9"/>
      <c r="F30" s="9"/>
      <c r="G30" s="9"/>
      <c r="H30" s="9"/>
      <c r="I30" s="9"/>
      <c r="J30" s="9"/>
      <c r="K30" s="9"/>
      <c r="L30" s="9"/>
      <c r="M30" s="9"/>
      <c r="P30" s="9"/>
      <c r="Q30" s="9"/>
      <c r="R30" s="9"/>
      <c r="S30" s="9"/>
      <c r="T30" s="10"/>
    </row>
    <row r="31" spans="1:20" s="8" customFormat="1" x14ac:dyDescent="0.3">
      <c r="A31" s="9"/>
      <c r="B31" s="9"/>
      <c r="C31" s="9"/>
      <c r="D31" s="9"/>
      <c r="E31" s="9"/>
      <c r="F31" s="9"/>
      <c r="G31" s="9"/>
      <c r="H31" s="9"/>
      <c r="I31" s="9"/>
      <c r="J31" s="9"/>
      <c r="K31" s="9"/>
      <c r="L31" s="9"/>
      <c r="M31" s="9"/>
      <c r="P31" s="9"/>
      <c r="Q31" s="9"/>
      <c r="R31" s="9"/>
      <c r="S31" s="9"/>
      <c r="T31" s="10"/>
    </row>
    <row r="32" spans="1:20" s="8" customFormat="1" x14ac:dyDescent="0.3">
      <c r="A32" s="9"/>
      <c r="B32" s="9"/>
      <c r="C32" s="9"/>
      <c r="D32" s="9"/>
      <c r="E32" s="9"/>
      <c r="F32" s="9"/>
      <c r="G32" s="9"/>
      <c r="H32" s="9"/>
      <c r="I32" s="9"/>
      <c r="J32" s="9"/>
      <c r="K32" s="9"/>
      <c r="L32" s="9"/>
      <c r="M32" s="9"/>
      <c r="P32" s="9"/>
      <c r="Q32" s="9"/>
      <c r="R32" s="9"/>
      <c r="S32" s="9"/>
      <c r="T32" s="10"/>
    </row>
    <row r="33" spans="1:20" s="8" customFormat="1" x14ac:dyDescent="0.3">
      <c r="A33" s="9"/>
      <c r="B33" s="9"/>
      <c r="C33" s="9"/>
      <c r="D33" s="9"/>
      <c r="E33" s="9"/>
      <c r="F33" s="9"/>
      <c r="G33" s="9"/>
      <c r="H33" s="9"/>
      <c r="I33" s="9"/>
      <c r="J33" s="9"/>
      <c r="K33" s="9"/>
      <c r="L33" s="9"/>
      <c r="M33" s="9"/>
      <c r="P33" s="9"/>
      <c r="Q33" s="9"/>
      <c r="R33" s="9"/>
      <c r="S33" s="9"/>
      <c r="T33" s="10"/>
    </row>
    <row r="34" spans="1:20" s="8" customFormat="1" x14ac:dyDescent="0.3">
      <c r="A34" s="9"/>
      <c r="B34" s="9"/>
      <c r="C34" s="9"/>
      <c r="D34" s="9"/>
      <c r="E34" s="9"/>
      <c r="F34" s="9"/>
      <c r="G34" s="9"/>
      <c r="H34" s="9"/>
      <c r="I34" s="9"/>
      <c r="J34" s="9"/>
      <c r="K34" s="9"/>
      <c r="L34" s="9"/>
      <c r="M34" s="9"/>
      <c r="P34" s="9"/>
      <c r="Q34" s="9"/>
      <c r="R34" s="9"/>
      <c r="S34" s="9"/>
      <c r="T34" s="10"/>
    </row>
    <row r="35" spans="1:20" s="8" customFormat="1" x14ac:dyDescent="0.3">
      <c r="A35" s="9"/>
      <c r="B35" s="9"/>
      <c r="C35" s="9"/>
      <c r="D35" s="9"/>
      <c r="E35" s="9"/>
      <c r="F35" s="9"/>
      <c r="G35" s="9"/>
      <c r="H35" s="9"/>
      <c r="I35" s="9"/>
      <c r="J35" s="9"/>
      <c r="K35" s="9"/>
      <c r="L35" s="9"/>
      <c r="M35" s="9"/>
      <c r="P35" s="9"/>
      <c r="Q35" s="9"/>
      <c r="R35" s="9"/>
      <c r="S35" s="9"/>
      <c r="T35" s="10"/>
    </row>
    <row r="36" spans="1:20" s="8" customFormat="1" x14ac:dyDescent="0.3">
      <c r="A36" s="9"/>
      <c r="B36" s="9"/>
      <c r="C36" s="9"/>
      <c r="D36" s="9"/>
      <c r="E36" s="9"/>
      <c r="F36" s="9"/>
      <c r="G36" s="9"/>
      <c r="H36" s="9"/>
      <c r="I36" s="9"/>
      <c r="J36" s="9"/>
      <c r="K36" s="9"/>
      <c r="L36" s="9"/>
      <c r="M36" s="9"/>
      <c r="P36" s="9"/>
      <c r="Q36" s="9"/>
      <c r="R36" s="9"/>
      <c r="S36" s="9"/>
      <c r="T36" s="10"/>
    </row>
    <row r="37" spans="1:20" s="8" customFormat="1" x14ac:dyDescent="0.3">
      <c r="A37" s="9"/>
      <c r="B37" s="9"/>
      <c r="C37" s="9"/>
      <c r="D37" s="9"/>
      <c r="E37" s="9"/>
      <c r="F37" s="9"/>
      <c r="G37" s="9"/>
      <c r="H37" s="9"/>
      <c r="I37" s="9"/>
      <c r="J37" s="9"/>
      <c r="K37" s="9"/>
      <c r="L37" s="9"/>
      <c r="M37" s="9"/>
      <c r="P37" s="9"/>
      <c r="Q37" s="9"/>
      <c r="R37" s="9"/>
      <c r="S37" s="9"/>
      <c r="T37" s="10"/>
    </row>
    <row r="38" spans="1:20" s="8" customFormat="1" x14ac:dyDescent="0.3">
      <c r="A38" s="9"/>
      <c r="B38" s="9"/>
      <c r="C38" s="9"/>
      <c r="D38" s="9"/>
      <c r="E38" s="9"/>
      <c r="F38" s="9"/>
      <c r="G38" s="9"/>
      <c r="H38" s="9"/>
      <c r="I38" s="9"/>
      <c r="J38" s="9"/>
      <c r="K38" s="9"/>
      <c r="L38" s="9"/>
      <c r="M38" s="9"/>
      <c r="P38" s="9"/>
      <c r="Q38" s="9"/>
      <c r="R38" s="9"/>
      <c r="S38" s="9"/>
      <c r="T38" s="10"/>
    </row>
    <row r="39" spans="1:20" s="8" customFormat="1" x14ac:dyDescent="0.3">
      <c r="A39" s="9"/>
      <c r="B39" s="9"/>
      <c r="C39" s="9"/>
      <c r="D39" s="9"/>
      <c r="E39" s="9"/>
      <c r="F39" s="9"/>
      <c r="G39" s="9"/>
      <c r="H39" s="9"/>
      <c r="I39" s="9"/>
      <c r="J39" s="9"/>
      <c r="K39" s="9"/>
      <c r="L39" s="9"/>
      <c r="M39" s="9"/>
      <c r="P39" s="9"/>
      <c r="Q39" s="9"/>
      <c r="R39" s="9"/>
      <c r="S39" s="9"/>
      <c r="T39" s="10"/>
    </row>
    <row r="40" spans="1:20" s="8" customFormat="1" x14ac:dyDescent="0.3">
      <c r="A40" s="9"/>
      <c r="B40" s="9"/>
      <c r="C40" s="9"/>
      <c r="D40" s="9"/>
      <c r="E40" s="9"/>
      <c r="F40" s="9"/>
      <c r="G40" s="9"/>
      <c r="H40" s="9"/>
      <c r="I40" s="9"/>
      <c r="J40" s="9"/>
      <c r="K40" s="9"/>
      <c r="L40" s="9"/>
      <c r="M40" s="9"/>
      <c r="P40" s="9"/>
      <c r="Q40" s="9"/>
      <c r="R40" s="9"/>
      <c r="S40" s="9"/>
      <c r="T40" s="10"/>
    </row>
    <row r="41" spans="1:20" s="8" customFormat="1" x14ac:dyDescent="0.3">
      <c r="A41" s="9"/>
      <c r="B41" s="9"/>
      <c r="C41" s="9"/>
      <c r="D41" s="9"/>
      <c r="E41" s="9"/>
      <c r="F41" s="9"/>
      <c r="G41" s="9"/>
      <c r="H41" s="9"/>
      <c r="I41" s="9"/>
      <c r="J41" s="9"/>
      <c r="K41" s="9"/>
      <c r="L41" s="9"/>
      <c r="M41" s="9"/>
      <c r="P41" s="9"/>
      <c r="Q41" s="9"/>
      <c r="R41" s="9"/>
      <c r="S41" s="9"/>
      <c r="T41" s="10"/>
    </row>
    <row r="42" spans="1:20" s="8" customFormat="1" x14ac:dyDescent="0.3">
      <c r="A42" s="9"/>
      <c r="B42" s="9"/>
      <c r="C42" s="9"/>
      <c r="D42" s="9"/>
      <c r="E42" s="9"/>
      <c r="F42" s="9"/>
      <c r="G42" s="9"/>
      <c r="H42" s="9"/>
      <c r="I42" s="9"/>
      <c r="J42" s="9"/>
      <c r="K42" s="9"/>
      <c r="L42" s="9"/>
      <c r="M42" s="9"/>
      <c r="P42" s="9"/>
      <c r="Q42" s="9"/>
      <c r="R42" s="9"/>
      <c r="S42" s="9"/>
      <c r="T42" s="10"/>
    </row>
    <row r="43" spans="1:20" s="8" customFormat="1" x14ac:dyDescent="0.3">
      <c r="A43" s="9"/>
      <c r="B43" s="9"/>
      <c r="C43" s="9"/>
      <c r="D43" s="9"/>
      <c r="E43" s="9"/>
      <c r="F43" s="9"/>
      <c r="G43" s="9"/>
      <c r="H43" s="9"/>
      <c r="I43" s="9"/>
      <c r="J43" s="9"/>
      <c r="K43" s="9"/>
      <c r="L43" s="9"/>
      <c r="M43" s="9"/>
      <c r="P43" s="9"/>
      <c r="Q43" s="9"/>
      <c r="R43" s="9"/>
      <c r="S43" s="9"/>
      <c r="T43" s="10"/>
    </row>
    <row r="44" spans="1:20" s="8" customFormat="1" x14ac:dyDescent="0.3">
      <c r="A44" s="9"/>
      <c r="B44" s="9"/>
      <c r="C44" s="9"/>
      <c r="D44" s="9"/>
      <c r="E44" s="9"/>
      <c r="F44" s="9"/>
      <c r="G44" s="9"/>
      <c r="H44" s="9"/>
      <c r="I44" s="9"/>
      <c r="J44" s="9"/>
      <c r="K44" s="9"/>
      <c r="L44" s="9"/>
      <c r="M44" s="9"/>
      <c r="P44" s="9"/>
      <c r="Q44" s="9"/>
      <c r="R44" s="9"/>
      <c r="S44" s="9"/>
      <c r="T44" s="10"/>
    </row>
    <row r="45" spans="1:20" s="8" customFormat="1" x14ac:dyDescent="0.3">
      <c r="A45" s="9"/>
      <c r="B45" s="9"/>
      <c r="C45" s="9"/>
      <c r="D45" s="9"/>
      <c r="E45" s="9"/>
      <c r="F45" s="9"/>
      <c r="G45" s="9"/>
      <c r="H45" s="9"/>
      <c r="I45" s="9"/>
      <c r="J45" s="9"/>
      <c r="K45" s="9"/>
      <c r="L45" s="9"/>
      <c r="M45" s="9"/>
      <c r="P45" s="9"/>
      <c r="Q45" s="9"/>
      <c r="R45" s="9"/>
      <c r="S45" s="9"/>
      <c r="T45" s="10"/>
    </row>
    <row r="46" spans="1:20" s="8" customFormat="1" x14ac:dyDescent="0.3">
      <c r="A46" s="9"/>
      <c r="B46" s="9"/>
      <c r="C46" s="9"/>
      <c r="D46" s="9"/>
      <c r="E46" s="9"/>
      <c r="F46" s="9"/>
      <c r="G46" s="9"/>
      <c r="H46" s="9"/>
      <c r="I46" s="9"/>
      <c r="J46" s="9"/>
      <c r="K46" s="9"/>
      <c r="L46" s="9"/>
      <c r="M46" s="9"/>
      <c r="P46" s="9"/>
      <c r="Q46" s="9"/>
      <c r="R46" s="9"/>
      <c r="S46" s="9"/>
      <c r="T46" s="10"/>
    </row>
    <row r="47" spans="1:20" s="8" customFormat="1" x14ac:dyDescent="0.3">
      <c r="A47" s="9"/>
      <c r="B47" s="9"/>
      <c r="C47" s="9"/>
      <c r="D47" s="9"/>
      <c r="E47" s="9"/>
      <c r="F47" s="9"/>
      <c r="G47" s="9"/>
      <c r="H47" s="9"/>
      <c r="I47" s="9"/>
      <c r="J47" s="9"/>
      <c r="K47" s="9"/>
      <c r="L47" s="9"/>
      <c r="M47" s="9"/>
      <c r="P47" s="9"/>
      <c r="Q47" s="9"/>
      <c r="R47" s="9"/>
      <c r="S47" s="9"/>
      <c r="T47" s="10"/>
    </row>
    <row r="48" spans="1:20" s="8" customFormat="1" x14ac:dyDescent="0.3">
      <c r="A48" s="9"/>
      <c r="B48" s="9"/>
      <c r="C48" s="9"/>
      <c r="D48" s="9"/>
      <c r="E48" s="9"/>
      <c r="F48" s="9"/>
      <c r="G48" s="9"/>
      <c r="H48" s="9"/>
      <c r="I48" s="9"/>
      <c r="J48" s="9"/>
      <c r="K48" s="9"/>
      <c r="L48" s="9"/>
      <c r="M48" s="9"/>
      <c r="P48" s="9"/>
      <c r="Q48" s="9"/>
      <c r="R48" s="9"/>
      <c r="S48" s="9"/>
      <c r="T48" s="10"/>
    </row>
    <row r="49" spans="1:20" s="8" customFormat="1" x14ac:dyDescent="0.3">
      <c r="A49" s="9"/>
      <c r="B49" s="9"/>
      <c r="C49" s="9"/>
      <c r="D49" s="9"/>
      <c r="E49" s="9"/>
      <c r="F49" s="9"/>
      <c r="G49" s="9"/>
      <c r="H49" s="9"/>
      <c r="I49" s="9"/>
      <c r="J49" s="9"/>
      <c r="K49" s="9"/>
      <c r="L49" s="9"/>
      <c r="M49" s="9"/>
      <c r="P49" s="9"/>
      <c r="Q49" s="9"/>
      <c r="R49" s="9"/>
      <c r="S49" s="9"/>
      <c r="T49" s="10"/>
    </row>
    <row r="50" spans="1:20" s="8" customFormat="1" x14ac:dyDescent="0.3">
      <c r="A50" s="9"/>
      <c r="B50" s="9"/>
      <c r="C50" s="9"/>
      <c r="D50" s="9"/>
      <c r="E50" s="9"/>
      <c r="F50" s="9"/>
      <c r="G50" s="9"/>
      <c r="H50" s="9"/>
      <c r="I50" s="9"/>
      <c r="J50" s="9"/>
      <c r="K50" s="9"/>
      <c r="L50" s="9"/>
      <c r="M50" s="9"/>
      <c r="P50" s="9"/>
      <c r="Q50" s="9"/>
      <c r="R50" s="9"/>
      <c r="S50" s="9"/>
      <c r="T50" s="10"/>
    </row>
    <row r="51" spans="1:20" s="8" customFormat="1" x14ac:dyDescent="0.3">
      <c r="A51" s="9"/>
      <c r="B51" s="9"/>
      <c r="C51" s="9"/>
      <c r="D51" s="9"/>
      <c r="E51" s="9"/>
      <c r="F51" s="9"/>
      <c r="G51" s="9"/>
      <c r="H51" s="9"/>
      <c r="I51" s="9"/>
      <c r="J51" s="9"/>
      <c r="K51" s="9"/>
      <c r="L51" s="9"/>
      <c r="M51" s="9"/>
      <c r="P51" s="9"/>
      <c r="Q51" s="9"/>
      <c r="R51" s="9"/>
      <c r="S51" s="9"/>
      <c r="T51" s="10"/>
    </row>
    <row r="52" spans="1:20" s="8" customFormat="1" x14ac:dyDescent="0.3">
      <c r="A52" s="9"/>
      <c r="B52" s="9"/>
      <c r="C52" s="9"/>
      <c r="D52" s="9"/>
      <c r="E52" s="9"/>
      <c r="F52" s="9"/>
      <c r="G52" s="9"/>
      <c r="H52" s="9"/>
      <c r="I52" s="9"/>
      <c r="J52" s="9"/>
      <c r="K52" s="9"/>
      <c r="L52" s="9"/>
      <c r="M52" s="9"/>
      <c r="P52" s="9"/>
      <c r="Q52" s="9"/>
      <c r="R52" s="9"/>
      <c r="S52" s="9"/>
      <c r="T52" s="10"/>
    </row>
    <row r="53" spans="1:20" s="8" customFormat="1" x14ac:dyDescent="0.3">
      <c r="A53" s="9"/>
      <c r="B53" s="9"/>
      <c r="C53" s="9"/>
      <c r="D53" s="9"/>
      <c r="E53" s="9"/>
      <c r="F53" s="9"/>
      <c r="G53" s="9"/>
      <c r="H53" s="9"/>
      <c r="I53" s="9"/>
      <c r="J53" s="9"/>
      <c r="K53" s="9"/>
      <c r="L53" s="9"/>
      <c r="M53" s="9"/>
      <c r="P53" s="9"/>
      <c r="Q53" s="9"/>
      <c r="R53" s="9"/>
      <c r="S53" s="9"/>
      <c r="T53" s="10"/>
    </row>
    <row r="54" spans="1:20" s="8" customFormat="1" x14ac:dyDescent="0.3">
      <c r="A54" s="9"/>
      <c r="B54" s="9"/>
      <c r="C54" s="9"/>
      <c r="D54" s="9"/>
      <c r="E54" s="9"/>
      <c r="F54" s="9"/>
      <c r="G54" s="9"/>
      <c r="H54" s="9"/>
      <c r="I54" s="9"/>
      <c r="J54" s="9"/>
      <c r="K54" s="9"/>
      <c r="L54" s="9"/>
      <c r="M54" s="9"/>
      <c r="P54" s="9"/>
      <c r="Q54" s="9"/>
      <c r="R54" s="9"/>
      <c r="S54" s="9"/>
      <c r="T54" s="10"/>
    </row>
    <row r="55" spans="1:20" s="8" customFormat="1" x14ac:dyDescent="0.3">
      <c r="A55" s="9"/>
      <c r="B55" s="9"/>
      <c r="C55" s="9"/>
      <c r="D55" s="9"/>
      <c r="E55" s="9"/>
      <c r="F55" s="9"/>
      <c r="G55" s="9"/>
      <c r="H55" s="9"/>
      <c r="I55" s="9"/>
      <c r="J55" s="9"/>
      <c r="K55" s="9"/>
      <c r="L55" s="9"/>
      <c r="M55" s="9"/>
      <c r="P55" s="9"/>
      <c r="Q55" s="9"/>
      <c r="R55" s="9"/>
      <c r="S55" s="9"/>
      <c r="T55" s="10"/>
    </row>
    <row r="56" spans="1:20" s="8" customFormat="1" x14ac:dyDescent="0.3">
      <c r="A56" s="9"/>
      <c r="B56" s="9"/>
      <c r="C56" s="9"/>
      <c r="D56" s="9"/>
      <c r="E56" s="9"/>
      <c r="F56" s="9"/>
      <c r="G56" s="9"/>
      <c r="H56" s="9"/>
      <c r="I56" s="9"/>
      <c r="J56" s="9"/>
      <c r="K56" s="9"/>
      <c r="L56" s="9"/>
      <c r="M56" s="9"/>
      <c r="P56" s="9"/>
      <c r="Q56" s="9"/>
      <c r="R56" s="9"/>
      <c r="S56" s="9"/>
      <c r="T56" s="10"/>
    </row>
    <row r="57" spans="1:20" s="8" customFormat="1" x14ac:dyDescent="0.3">
      <c r="A57" s="9"/>
      <c r="B57" s="9"/>
      <c r="C57" s="9"/>
      <c r="D57" s="9"/>
      <c r="E57" s="9"/>
      <c r="F57" s="9"/>
      <c r="G57" s="9"/>
      <c r="H57" s="9"/>
      <c r="I57" s="9"/>
      <c r="J57" s="9"/>
      <c r="K57" s="9"/>
      <c r="L57" s="9"/>
      <c r="M57" s="9"/>
      <c r="P57" s="9"/>
      <c r="Q57" s="9"/>
      <c r="R57" s="9"/>
      <c r="S57" s="9"/>
      <c r="T57" s="10"/>
    </row>
    <row r="58" spans="1:20" s="8" customFormat="1" x14ac:dyDescent="0.3">
      <c r="A58" s="9"/>
      <c r="B58" s="9"/>
      <c r="C58" s="9"/>
      <c r="D58" s="9"/>
      <c r="E58" s="9"/>
      <c r="F58" s="9"/>
      <c r="G58" s="9"/>
      <c r="H58" s="9"/>
      <c r="I58" s="9"/>
      <c r="J58" s="9"/>
      <c r="K58" s="9"/>
      <c r="L58" s="9"/>
      <c r="M58" s="9"/>
      <c r="P58" s="9"/>
      <c r="Q58" s="9"/>
      <c r="R58" s="9"/>
      <c r="S58" s="9"/>
      <c r="T58" s="10"/>
    </row>
    <row r="59" spans="1:20" s="8" customFormat="1" x14ac:dyDescent="0.3">
      <c r="A59" s="9"/>
      <c r="B59" s="9"/>
      <c r="C59" s="9"/>
      <c r="D59" s="9"/>
      <c r="E59" s="9"/>
      <c r="F59" s="9"/>
      <c r="G59" s="9"/>
      <c r="H59" s="9"/>
      <c r="I59" s="9"/>
      <c r="J59" s="9"/>
      <c r="K59" s="9"/>
      <c r="L59" s="9"/>
      <c r="M59" s="9"/>
      <c r="P59" s="9"/>
      <c r="Q59" s="9"/>
      <c r="R59" s="9"/>
      <c r="S59" s="9"/>
      <c r="T59" s="10"/>
    </row>
    <row r="60" spans="1:20" s="8" customFormat="1" x14ac:dyDescent="0.3">
      <c r="A60" s="9"/>
      <c r="B60" s="9"/>
      <c r="C60" s="9"/>
      <c r="D60" s="9"/>
      <c r="E60" s="9"/>
      <c r="F60" s="9"/>
      <c r="G60" s="9"/>
      <c r="H60" s="9"/>
      <c r="I60" s="9"/>
      <c r="J60" s="9"/>
      <c r="K60" s="9"/>
      <c r="L60" s="9"/>
      <c r="M60" s="9"/>
      <c r="P60" s="9"/>
      <c r="Q60" s="9"/>
      <c r="R60" s="9"/>
      <c r="S60" s="9"/>
      <c r="T60" s="10"/>
    </row>
    <row r="61" spans="1:20" s="8" customFormat="1" x14ac:dyDescent="0.3">
      <c r="A61" s="9"/>
      <c r="B61" s="9"/>
      <c r="C61" s="9"/>
      <c r="D61" s="9"/>
      <c r="E61" s="9"/>
      <c r="F61" s="9"/>
      <c r="G61" s="9"/>
      <c r="H61" s="9"/>
      <c r="I61" s="9"/>
      <c r="J61" s="9"/>
      <c r="K61" s="9"/>
      <c r="L61" s="9"/>
      <c r="M61" s="9"/>
      <c r="P61" s="9"/>
      <c r="Q61" s="9"/>
      <c r="R61" s="9"/>
      <c r="S61" s="9"/>
      <c r="T61" s="10"/>
    </row>
    <row r="62" spans="1:20" s="8" customFormat="1" x14ac:dyDescent="0.3">
      <c r="A62" s="9"/>
      <c r="B62" s="9"/>
      <c r="C62" s="9"/>
      <c r="D62" s="9"/>
      <c r="E62" s="9"/>
      <c r="F62" s="9"/>
      <c r="G62" s="9"/>
      <c r="H62" s="9"/>
      <c r="I62" s="9"/>
      <c r="J62" s="9"/>
      <c r="K62" s="9"/>
      <c r="L62" s="9"/>
      <c r="M62" s="9"/>
      <c r="P62" s="9"/>
      <c r="Q62" s="9"/>
      <c r="R62" s="9"/>
      <c r="S62" s="9"/>
      <c r="T62" s="10"/>
    </row>
    <row r="63" spans="1:20" s="8" customFormat="1" x14ac:dyDescent="0.3">
      <c r="A63" s="9"/>
      <c r="B63" s="9"/>
      <c r="C63" s="9"/>
      <c r="D63" s="9"/>
      <c r="E63" s="9"/>
      <c r="F63" s="9"/>
      <c r="G63" s="9"/>
      <c r="H63" s="9"/>
      <c r="I63" s="9"/>
      <c r="J63" s="9"/>
      <c r="K63" s="9"/>
      <c r="L63" s="9"/>
      <c r="M63" s="9"/>
      <c r="P63" s="9"/>
      <c r="Q63" s="9"/>
      <c r="R63" s="9"/>
      <c r="S63" s="9"/>
      <c r="T63" s="10"/>
    </row>
    <row r="64" spans="1:20" s="8" customFormat="1" x14ac:dyDescent="0.3">
      <c r="A64" s="9"/>
      <c r="B64" s="9"/>
      <c r="C64" s="9"/>
      <c r="D64" s="9"/>
      <c r="E64" s="9"/>
      <c r="F64" s="9"/>
      <c r="G64" s="9"/>
      <c r="H64" s="9"/>
      <c r="I64" s="9"/>
      <c r="J64" s="9"/>
      <c r="K64" s="9"/>
      <c r="L64" s="9"/>
      <c r="M64" s="9"/>
      <c r="P64" s="9"/>
      <c r="Q64" s="9"/>
      <c r="R64" s="9"/>
      <c r="S64" s="9"/>
      <c r="T64" s="10"/>
    </row>
    <row r="65" spans="1:22" s="8" customFormat="1" x14ac:dyDescent="0.3">
      <c r="A65" s="9"/>
      <c r="B65" s="9"/>
      <c r="C65" s="9"/>
      <c r="D65" s="9"/>
      <c r="E65" s="9"/>
      <c r="F65" s="9"/>
      <c r="G65" s="9"/>
      <c r="H65" s="9"/>
      <c r="I65" s="9"/>
      <c r="J65" s="9"/>
      <c r="K65" s="9"/>
      <c r="L65" s="9"/>
      <c r="M65" s="9"/>
      <c r="P65" s="9"/>
      <c r="Q65" s="9"/>
      <c r="R65" s="9"/>
      <c r="S65" s="9"/>
      <c r="T65" s="10"/>
    </row>
    <row r="66" spans="1:22" s="8" customFormat="1" x14ac:dyDescent="0.3">
      <c r="A66" s="9"/>
      <c r="B66" s="9"/>
      <c r="C66" s="9"/>
      <c r="D66" s="9"/>
      <c r="E66" s="9"/>
      <c r="F66" s="9"/>
      <c r="G66" s="9"/>
      <c r="H66" s="9"/>
      <c r="I66" s="9"/>
      <c r="J66" s="9"/>
      <c r="K66" s="9"/>
      <c r="L66" s="9"/>
      <c r="M66" s="9"/>
      <c r="P66" s="9"/>
      <c r="Q66" s="9"/>
      <c r="R66" s="9"/>
      <c r="S66" s="9"/>
      <c r="T66" s="10"/>
    </row>
    <row r="67" spans="1:22" s="8" customFormat="1" x14ac:dyDescent="0.3">
      <c r="A67" s="9"/>
      <c r="B67" s="9"/>
      <c r="C67" s="9"/>
      <c r="D67" s="9"/>
      <c r="E67" s="9"/>
      <c r="F67" s="9"/>
      <c r="G67" s="9"/>
      <c r="H67" s="9"/>
      <c r="I67" s="9"/>
      <c r="J67" s="9"/>
      <c r="K67" s="9"/>
      <c r="L67" s="9"/>
      <c r="M67" s="9"/>
      <c r="P67" s="9"/>
      <c r="Q67" s="9"/>
      <c r="R67" s="9"/>
      <c r="S67" s="9"/>
      <c r="T67" s="9"/>
      <c r="U67" s="9"/>
      <c r="V67" s="10"/>
    </row>
    <row r="68" spans="1:22" s="8" customFormat="1" x14ac:dyDescent="0.3">
      <c r="A68" s="9"/>
      <c r="B68" s="9"/>
      <c r="C68" s="9"/>
      <c r="D68" s="9"/>
      <c r="E68" s="9"/>
      <c r="F68" s="9"/>
      <c r="G68" s="9"/>
      <c r="H68" s="9"/>
      <c r="I68" s="9"/>
      <c r="J68" s="9"/>
      <c r="K68" s="9"/>
      <c r="L68" s="9"/>
      <c r="M68" s="9"/>
      <c r="P68" s="9"/>
      <c r="Q68" s="9"/>
      <c r="R68" s="9"/>
      <c r="S68" s="9"/>
      <c r="T68" s="9"/>
      <c r="U68" s="9"/>
      <c r="V68" s="10"/>
    </row>
    <row r="69" spans="1:22" s="8" customFormat="1" x14ac:dyDescent="0.3">
      <c r="A69" s="9"/>
      <c r="B69" s="9"/>
      <c r="C69" s="9"/>
      <c r="D69" s="9"/>
      <c r="E69" s="9"/>
      <c r="F69" s="9"/>
      <c r="G69" s="9"/>
      <c r="H69" s="9"/>
      <c r="I69" s="9"/>
      <c r="J69" s="9"/>
      <c r="K69" s="9"/>
      <c r="L69" s="9"/>
      <c r="M69" s="9"/>
      <c r="P69" s="9"/>
      <c r="Q69" s="9"/>
      <c r="R69" s="9"/>
      <c r="S69" s="9"/>
      <c r="T69" s="9"/>
      <c r="U69" s="9"/>
      <c r="V69" s="10"/>
    </row>
    <row r="70" spans="1:22" s="8" customFormat="1" x14ac:dyDescent="0.3">
      <c r="A70" s="9"/>
      <c r="B70" s="9"/>
      <c r="C70" s="9"/>
      <c r="D70" s="9"/>
      <c r="E70" s="9"/>
      <c r="F70" s="9"/>
      <c r="G70" s="9"/>
      <c r="H70" s="9"/>
      <c r="I70" s="9"/>
      <c r="J70" s="9"/>
      <c r="K70" s="9"/>
      <c r="L70" s="9"/>
      <c r="M70" s="9"/>
      <c r="P70" s="9"/>
      <c r="Q70" s="9"/>
      <c r="R70" s="9"/>
      <c r="S70" s="9"/>
      <c r="T70" s="9"/>
      <c r="U70" s="9"/>
      <c r="V70" s="10"/>
    </row>
    <row r="71" spans="1:22" s="8" customFormat="1" x14ac:dyDescent="0.3">
      <c r="A71" s="9"/>
      <c r="B71" s="9"/>
      <c r="C71" s="9"/>
      <c r="D71" s="9"/>
      <c r="E71" s="9"/>
      <c r="F71" s="9"/>
      <c r="G71" s="9"/>
      <c r="H71" s="9"/>
      <c r="I71" s="9"/>
      <c r="J71" s="9"/>
      <c r="K71" s="9"/>
      <c r="L71" s="9"/>
      <c r="M71" s="9"/>
      <c r="P71" s="9"/>
      <c r="Q71" s="9"/>
      <c r="R71" s="9"/>
      <c r="S71" s="9"/>
      <c r="T71" s="9"/>
      <c r="U71" s="9"/>
      <c r="V71" s="10"/>
    </row>
    <row r="72" spans="1:22" s="8" customFormat="1" x14ac:dyDescent="0.3">
      <c r="A72" s="9"/>
      <c r="B72" s="9"/>
      <c r="C72" s="9"/>
      <c r="D72" s="9"/>
      <c r="E72" s="9"/>
      <c r="F72" s="9"/>
      <c r="G72" s="9"/>
      <c r="H72" s="9"/>
      <c r="I72" s="9"/>
      <c r="J72" s="9"/>
      <c r="K72" s="9"/>
      <c r="L72" s="9"/>
      <c r="M72" s="9"/>
      <c r="P72" s="9"/>
      <c r="Q72" s="9"/>
      <c r="R72" s="9"/>
      <c r="S72" s="9"/>
      <c r="T72" s="9"/>
      <c r="U72" s="9"/>
      <c r="V72" s="10"/>
    </row>
    <row r="73" spans="1:22" s="8" customFormat="1" x14ac:dyDescent="0.3">
      <c r="A73" s="9"/>
      <c r="B73" s="9"/>
      <c r="C73" s="9"/>
      <c r="D73" s="9"/>
      <c r="E73" s="9"/>
      <c r="F73" s="9"/>
      <c r="G73" s="9"/>
      <c r="H73" s="9"/>
      <c r="I73" s="9"/>
      <c r="J73" s="9"/>
      <c r="K73" s="9"/>
      <c r="L73" s="9"/>
      <c r="M73" s="9"/>
      <c r="P73" s="9"/>
      <c r="Q73" s="9"/>
      <c r="R73" s="9"/>
      <c r="S73" s="9"/>
      <c r="T73" s="9"/>
      <c r="U73" s="9"/>
      <c r="V73" s="10"/>
    </row>
    <row r="74" spans="1:22" s="8" customFormat="1" x14ac:dyDescent="0.3">
      <c r="A74" s="9"/>
      <c r="B74" s="9"/>
      <c r="C74" s="9"/>
      <c r="D74" s="9"/>
      <c r="E74" s="9"/>
      <c r="F74" s="9"/>
      <c r="G74" s="9"/>
      <c r="H74" s="9"/>
      <c r="I74" s="9"/>
      <c r="J74" s="9"/>
      <c r="K74" s="9"/>
      <c r="L74" s="9"/>
      <c r="M74" s="9"/>
      <c r="P74" s="9"/>
      <c r="Q74" s="9"/>
      <c r="R74" s="9"/>
      <c r="S74" s="9"/>
      <c r="T74" s="9"/>
      <c r="U74" s="9"/>
      <c r="V74" s="10"/>
    </row>
    <row r="75" spans="1:22" s="8" customFormat="1" x14ac:dyDescent="0.3">
      <c r="A75" s="9"/>
      <c r="B75" s="9"/>
      <c r="C75" s="9"/>
      <c r="D75" s="9"/>
      <c r="E75" s="9"/>
      <c r="F75" s="9"/>
      <c r="G75" s="9"/>
      <c r="H75" s="9"/>
      <c r="I75" s="9"/>
      <c r="J75" s="9"/>
      <c r="K75" s="9"/>
      <c r="L75" s="9"/>
      <c r="M75" s="9"/>
      <c r="P75" s="9"/>
      <c r="Q75" s="9"/>
      <c r="R75" s="9"/>
      <c r="S75" s="9"/>
      <c r="T75" s="9"/>
      <c r="U75" s="9"/>
      <c r="V75" s="10"/>
    </row>
    <row r="76" spans="1:22" s="8" customFormat="1" x14ac:dyDescent="0.3">
      <c r="A76" s="9"/>
      <c r="B76" s="9"/>
      <c r="C76" s="9"/>
      <c r="D76" s="9"/>
      <c r="E76" s="9"/>
      <c r="F76" s="9"/>
      <c r="G76" s="9"/>
      <c r="H76" s="9"/>
      <c r="I76" s="9"/>
      <c r="J76" s="9"/>
      <c r="K76" s="9"/>
      <c r="L76" s="9"/>
      <c r="M76" s="9"/>
      <c r="P76" s="9"/>
      <c r="Q76" s="9"/>
      <c r="R76" s="9"/>
      <c r="S76" s="9"/>
      <c r="T76" s="9"/>
      <c r="U76" s="9"/>
      <c r="V76" s="10"/>
    </row>
    <row r="77" spans="1:22" s="8" customFormat="1" x14ac:dyDescent="0.3">
      <c r="A77" s="9"/>
      <c r="B77" s="9"/>
      <c r="C77" s="9"/>
      <c r="D77" s="9"/>
      <c r="E77" s="9"/>
      <c r="F77" s="9"/>
      <c r="G77" s="9"/>
      <c r="H77" s="9"/>
      <c r="I77" s="9"/>
      <c r="J77" s="9"/>
      <c r="K77" s="9"/>
      <c r="L77" s="9"/>
      <c r="M77" s="9"/>
      <c r="P77" s="9"/>
      <c r="Q77" s="9"/>
      <c r="R77" s="9"/>
      <c r="S77" s="9"/>
      <c r="T77" s="9"/>
      <c r="U77" s="9"/>
      <c r="V77" s="10"/>
    </row>
    <row r="78" spans="1:22" s="8" customFormat="1" x14ac:dyDescent="0.3">
      <c r="A78" s="9"/>
      <c r="B78" s="9"/>
      <c r="C78" s="9"/>
      <c r="D78" s="9"/>
      <c r="E78" s="9"/>
      <c r="F78" s="9"/>
      <c r="G78" s="9"/>
      <c r="H78" s="9"/>
      <c r="I78" s="9"/>
      <c r="J78" s="9"/>
      <c r="K78" s="9"/>
      <c r="L78" s="9"/>
      <c r="M78" s="9"/>
      <c r="P78" s="9"/>
      <c r="Q78" s="9"/>
      <c r="R78" s="9"/>
      <c r="S78" s="9"/>
      <c r="T78" s="9"/>
      <c r="U78" s="9"/>
      <c r="V78" s="10"/>
    </row>
    <row r="79" spans="1:22" s="8" customFormat="1" x14ac:dyDescent="0.3">
      <c r="A79" s="9"/>
      <c r="B79" s="9"/>
      <c r="C79" s="9"/>
      <c r="D79" s="9"/>
      <c r="E79" s="9"/>
      <c r="F79" s="9"/>
      <c r="G79" s="9"/>
      <c r="H79" s="9"/>
      <c r="I79" s="9"/>
      <c r="J79" s="9"/>
      <c r="K79" s="9"/>
      <c r="L79" s="9"/>
      <c r="M79" s="9"/>
      <c r="P79" s="9"/>
      <c r="Q79" s="9"/>
      <c r="R79" s="9"/>
      <c r="S79" s="9"/>
      <c r="T79" s="9"/>
      <c r="U79" s="9"/>
      <c r="V79" s="10"/>
    </row>
    <row r="80" spans="1:22" s="8" customFormat="1" x14ac:dyDescent="0.3">
      <c r="A80" s="9"/>
      <c r="B80" s="9"/>
      <c r="C80" s="9"/>
      <c r="D80" s="9"/>
      <c r="E80" s="9"/>
      <c r="F80" s="9"/>
      <c r="G80" s="9"/>
      <c r="H80" s="9"/>
      <c r="I80" s="9"/>
      <c r="J80" s="9"/>
      <c r="K80" s="9"/>
      <c r="L80" s="9"/>
      <c r="M80" s="9"/>
      <c r="P80" s="9"/>
      <c r="Q80" s="9"/>
      <c r="R80" s="9"/>
      <c r="S80" s="9"/>
      <c r="T80" s="9"/>
      <c r="U80" s="9"/>
      <c r="V80" s="10"/>
    </row>
    <row r="81" spans="1:22" s="8" customFormat="1" x14ac:dyDescent="0.3">
      <c r="A81" s="9"/>
      <c r="B81" s="9"/>
      <c r="C81" s="9"/>
      <c r="D81" s="9"/>
      <c r="E81" s="9"/>
      <c r="F81" s="9"/>
      <c r="G81" s="9"/>
      <c r="H81" s="9"/>
      <c r="I81" s="9"/>
      <c r="J81" s="9"/>
      <c r="K81" s="9"/>
      <c r="L81" s="9"/>
      <c r="M81" s="9"/>
      <c r="P81" s="9"/>
      <c r="Q81" s="9"/>
      <c r="R81" s="9"/>
      <c r="S81" s="9"/>
      <c r="T81" s="9"/>
      <c r="U81" s="9"/>
      <c r="V81" s="10"/>
    </row>
    <row r="82" spans="1:22" s="8" customFormat="1" x14ac:dyDescent="0.3">
      <c r="A82" s="9"/>
      <c r="B82" s="9"/>
      <c r="C82" s="9"/>
      <c r="D82" s="9"/>
      <c r="E82" s="9"/>
      <c r="F82" s="9"/>
      <c r="G82" s="9"/>
      <c r="H82" s="9"/>
      <c r="I82" s="9"/>
      <c r="J82" s="9"/>
      <c r="K82" s="9"/>
      <c r="L82" s="9"/>
      <c r="M82" s="9"/>
      <c r="P82" s="9"/>
      <c r="Q82" s="9"/>
      <c r="R82" s="9"/>
      <c r="S82" s="9"/>
      <c r="T82" s="9"/>
      <c r="U82" s="9"/>
      <c r="V82" s="10"/>
    </row>
    <row r="83" spans="1:22" s="8" customFormat="1" x14ac:dyDescent="0.3">
      <c r="A83" s="9"/>
      <c r="B83" s="9"/>
      <c r="C83" s="9"/>
      <c r="D83" s="9"/>
      <c r="E83" s="9"/>
      <c r="F83" s="9"/>
      <c r="G83" s="9"/>
      <c r="H83" s="9"/>
      <c r="I83" s="9"/>
      <c r="J83" s="9"/>
      <c r="K83" s="9"/>
      <c r="L83" s="9"/>
      <c r="M83" s="9"/>
      <c r="P83" s="9"/>
      <c r="Q83" s="9"/>
      <c r="R83" s="9"/>
      <c r="S83" s="9"/>
      <c r="T83" s="9"/>
      <c r="U83" s="9"/>
      <c r="V83" s="10"/>
    </row>
    <row r="84" spans="1:22" s="8" customFormat="1" x14ac:dyDescent="0.3">
      <c r="A84" s="9"/>
      <c r="B84" s="9"/>
      <c r="C84" s="9"/>
      <c r="D84" s="9"/>
      <c r="E84" s="9"/>
      <c r="F84" s="9"/>
      <c r="G84" s="9"/>
      <c r="H84" s="9"/>
      <c r="I84" s="9"/>
      <c r="J84" s="9"/>
      <c r="K84" s="9"/>
      <c r="L84" s="9"/>
      <c r="M84" s="9"/>
      <c r="P84" s="9"/>
      <c r="Q84" s="9"/>
      <c r="R84" s="9"/>
      <c r="S84" s="9"/>
      <c r="T84" s="9"/>
      <c r="U84" s="9"/>
      <c r="V84" s="10"/>
    </row>
    <row r="85" spans="1:22" s="8" customFormat="1" x14ac:dyDescent="0.3">
      <c r="A85" s="9"/>
      <c r="B85" s="9"/>
      <c r="C85" s="9"/>
      <c r="D85" s="9"/>
      <c r="E85" s="9"/>
      <c r="F85" s="9"/>
      <c r="G85" s="9"/>
      <c r="H85" s="9"/>
      <c r="I85" s="9"/>
      <c r="J85" s="9"/>
      <c r="K85" s="9"/>
      <c r="L85" s="9"/>
      <c r="M85" s="9"/>
      <c r="P85" s="9"/>
      <c r="Q85" s="9"/>
      <c r="R85" s="9"/>
      <c r="S85" s="9"/>
      <c r="T85" s="9"/>
      <c r="U85" s="9"/>
      <c r="V85" s="10"/>
    </row>
    <row r="86" spans="1:22" s="8" customFormat="1" x14ac:dyDescent="0.3">
      <c r="A86" s="9"/>
      <c r="B86" s="9"/>
      <c r="C86" s="9"/>
      <c r="D86" s="9"/>
      <c r="E86" s="9"/>
      <c r="F86" s="9"/>
      <c r="G86" s="9"/>
      <c r="H86" s="9"/>
      <c r="I86" s="9"/>
      <c r="J86" s="9"/>
      <c r="K86" s="9"/>
      <c r="L86" s="9"/>
      <c r="M86" s="9"/>
      <c r="P86" s="9"/>
      <c r="Q86" s="9"/>
      <c r="R86" s="9"/>
      <c r="S86" s="9"/>
      <c r="T86" s="9"/>
      <c r="U86" s="9"/>
      <c r="V86" s="10"/>
    </row>
    <row r="87" spans="1:22" s="8" customFormat="1" x14ac:dyDescent="0.3">
      <c r="A87" s="9"/>
      <c r="B87" s="9"/>
      <c r="C87" s="9"/>
      <c r="D87" s="9"/>
      <c r="E87" s="9"/>
      <c r="F87" s="9"/>
      <c r="G87" s="9"/>
      <c r="H87" s="9"/>
      <c r="I87" s="9"/>
      <c r="J87" s="9"/>
      <c r="K87" s="9"/>
      <c r="L87" s="9"/>
      <c r="M87" s="9"/>
      <c r="P87" s="9"/>
      <c r="Q87" s="9"/>
      <c r="R87" s="9"/>
      <c r="S87" s="9"/>
      <c r="T87" s="9"/>
      <c r="U87" s="9"/>
      <c r="V87" s="10"/>
    </row>
    <row r="88" spans="1:22" s="8" customFormat="1" x14ac:dyDescent="0.3">
      <c r="A88" s="9"/>
      <c r="B88" s="9"/>
      <c r="C88" s="9"/>
      <c r="D88" s="9"/>
      <c r="E88" s="9"/>
      <c r="F88" s="9"/>
      <c r="G88" s="9"/>
      <c r="H88" s="9"/>
      <c r="I88" s="9"/>
      <c r="J88" s="9"/>
      <c r="K88" s="9"/>
      <c r="L88" s="9"/>
      <c r="M88" s="9"/>
      <c r="P88" s="9"/>
      <c r="Q88" s="9"/>
      <c r="R88" s="9"/>
      <c r="S88" s="9"/>
      <c r="T88" s="9"/>
      <c r="U88" s="9"/>
      <c r="V88" s="10"/>
    </row>
    <row r="89" spans="1:22" s="8" customFormat="1" x14ac:dyDescent="0.3">
      <c r="A89" s="9"/>
      <c r="B89" s="9"/>
      <c r="C89" s="9"/>
      <c r="D89" s="9"/>
      <c r="E89" s="9"/>
      <c r="F89" s="9"/>
      <c r="G89" s="9"/>
      <c r="H89" s="9"/>
      <c r="I89" s="9"/>
      <c r="J89" s="9"/>
      <c r="K89" s="9"/>
      <c r="L89" s="9"/>
      <c r="M89" s="9"/>
      <c r="P89" s="9"/>
      <c r="Q89" s="9"/>
      <c r="R89" s="9"/>
      <c r="S89" s="9"/>
      <c r="T89" s="9"/>
      <c r="U89" s="9"/>
      <c r="V89" s="10"/>
    </row>
    <row r="90" spans="1:22" s="8" customFormat="1" x14ac:dyDescent="0.3">
      <c r="A90" s="9"/>
      <c r="B90" s="9"/>
      <c r="C90" s="9"/>
      <c r="D90" s="9"/>
      <c r="E90" s="9"/>
      <c r="F90" s="9"/>
      <c r="G90" s="9"/>
      <c r="H90" s="9"/>
      <c r="I90" s="9"/>
      <c r="J90" s="9"/>
      <c r="K90" s="9"/>
      <c r="L90" s="9"/>
      <c r="M90" s="9"/>
      <c r="P90" s="9"/>
      <c r="Q90" s="9"/>
      <c r="R90" s="9"/>
      <c r="S90" s="9"/>
      <c r="T90" s="9"/>
      <c r="U90" s="9"/>
      <c r="V90" s="10"/>
    </row>
    <row r="91" spans="1:22" s="8" customFormat="1" x14ac:dyDescent="0.3">
      <c r="A91" s="9"/>
      <c r="B91" s="9"/>
      <c r="C91" s="9"/>
      <c r="D91" s="9"/>
      <c r="E91" s="9"/>
      <c r="F91" s="9"/>
      <c r="G91" s="9"/>
      <c r="H91" s="9"/>
      <c r="I91" s="9"/>
      <c r="J91" s="9"/>
      <c r="K91" s="9"/>
      <c r="L91" s="9"/>
      <c r="M91" s="9"/>
      <c r="P91" s="9"/>
      <c r="Q91" s="9"/>
      <c r="R91" s="9"/>
      <c r="S91" s="9"/>
      <c r="T91" s="9"/>
      <c r="U91" s="9"/>
      <c r="V91" s="10"/>
    </row>
    <row r="92" spans="1:22" s="8" customFormat="1" x14ac:dyDescent="0.3">
      <c r="A92" s="9"/>
      <c r="B92" s="9"/>
      <c r="C92" s="9"/>
      <c r="D92" s="9"/>
      <c r="E92" s="9"/>
      <c r="F92" s="9"/>
      <c r="G92" s="9"/>
      <c r="H92" s="9"/>
      <c r="I92" s="9"/>
      <c r="J92" s="9"/>
      <c r="K92" s="9"/>
      <c r="L92" s="9"/>
      <c r="M92" s="9"/>
      <c r="P92" s="9"/>
      <c r="Q92" s="9"/>
      <c r="R92" s="9"/>
      <c r="S92" s="9"/>
      <c r="T92" s="9"/>
      <c r="U92" s="9"/>
      <c r="V92" s="10"/>
    </row>
    <row r="93" spans="1:22" s="8" customFormat="1" x14ac:dyDescent="0.3">
      <c r="A93" s="9"/>
      <c r="B93" s="9"/>
      <c r="C93" s="9"/>
      <c r="D93" s="9"/>
      <c r="E93" s="9"/>
      <c r="F93" s="9"/>
      <c r="G93" s="9"/>
      <c r="H93" s="9"/>
      <c r="I93" s="9"/>
      <c r="J93" s="9"/>
      <c r="K93" s="9"/>
      <c r="L93" s="9"/>
      <c r="M93" s="9"/>
      <c r="P93" s="9"/>
      <c r="Q93" s="9"/>
      <c r="R93" s="9"/>
      <c r="S93" s="9"/>
      <c r="T93" s="9"/>
      <c r="U93" s="9"/>
      <c r="V93" s="10"/>
    </row>
    <row r="94" spans="1:22" s="8" customFormat="1" x14ac:dyDescent="0.3">
      <c r="A94" s="9"/>
      <c r="B94" s="9"/>
      <c r="C94" s="9"/>
      <c r="D94" s="9"/>
      <c r="E94" s="9"/>
      <c r="F94" s="9"/>
      <c r="G94" s="9"/>
      <c r="H94" s="9"/>
      <c r="I94" s="9"/>
      <c r="J94" s="9"/>
      <c r="K94" s="9"/>
      <c r="L94" s="9"/>
      <c r="M94" s="9"/>
      <c r="P94" s="9"/>
      <c r="Q94" s="9"/>
      <c r="R94" s="9"/>
      <c r="S94" s="9"/>
      <c r="T94" s="4"/>
      <c r="U94" s="4"/>
      <c r="V94" s="10"/>
    </row>
    <row r="95" spans="1:22" s="8" customFormat="1" x14ac:dyDescent="0.3">
      <c r="A95" s="9"/>
      <c r="B95" s="9"/>
      <c r="C95" s="9"/>
      <c r="D95" s="9"/>
      <c r="E95" s="9"/>
      <c r="F95" s="9"/>
      <c r="G95" s="9"/>
      <c r="H95" s="9"/>
      <c r="I95" s="9"/>
      <c r="J95" s="9"/>
      <c r="K95" s="9"/>
      <c r="L95" s="9"/>
      <c r="M95" s="9"/>
      <c r="P95" s="9"/>
      <c r="Q95" s="9"/>
      <c r="R95" s="9"/>
      <c r="S95" s="9"/>
      <c r="T95" s="4"/>
      <c r="U95" s="4"/>
      <c r="V95" s="10"/>
    </row>
    <row r="96" spans="1:22" s="8" customFormat="1" x14ac:dyDescent="0.3">
      <c r="A96" s="9"/>
      <c r="B96" s="9"/>
      <c r="C96" s="9"/>
      <c r="D96" s="9"/>
      <c r="E96" s="9"/>
      <c r="F96" s="9"/>
      <c r="G96" s="9"/>
      <c r="H96" s="9"/>
      <c r="I96" s="9"/>
      <c r="J96" s="9"/>
      <c r="K96" s="9"/>
      <c r="L96" s="9"/>
      <c r="M96" s="9"/>
      <c r="P96" s="9"/>
      <c r="Q96" s="9"/>
      <c r="R96" s="9"/>
      <c r="S96" s="9"/>
      <c r="T96" s="4"/>
      <c r="U96" s="4"/>
      <c r="V96" s="10"/>
    </row>
    <row r="97" spans="1:22" s="8" customFormat="1" x14ac:dyDescent="0.3">
      <c r="A97" s="9"/>
      <c r="B97" s="9"/>
      <c r="C97" s="9"/>
      <c r="D97" s="9"/>
      <c r="E97" s="9"/>
      <c r="F97" s="9"/>
      <c r="G97" s="9"/>
      <c r="H97" s="9"/>
      <c r="I97" s="9"/>
      <c r="J97" s="9"/>
      <c r="K97" s="9"/>
      <c r="L97" s="9"/>
      <c r="M97" s="9"/>
      <c r="P97" s="9"/>
      <c r="Q97" s="9"/>
      <c r="R97" s="9"/>
      <c r="S97" s="9"/>
      <c r="T97" s="4"/>
      <c r="U97" s="4"/>
      <c r="V97" s="10"/>
    </row>
    <row r="98" spans="1:22" s="8" customFormat="1" x14ac:dyDescent="0.3">
      <c r="A98" s="9"/>
      <c r="B98" s="9"/>
      <c r="C98" s="9"/>
      <c r="D98" s="9"/>
      <c r="E98" s="9"/>
      <c r="F98" s="9"/>
      <c r="G98" s="9"/>
      <c r="H98" s="9"/>
      <c r="I98" s="9"/>
      <c r="J98" s="9"/>
      <c r="K98" s="9"/>
      <c r="L98" s="9"/>
      <c r="M98" s="9"/>
      <c r="P98" s="9"/>
      <c r="Q98" s="9"/>
      <c r="R98" s="9"/>
      <c r="S98" s="9"/>
      <c r="T98" s="4"/>
      <c r="U98" s="4"/>
      <c r="V98" s="10"/>
    </row>
    <row r="99" spans="1:22" s="8" customFormat="1" x14ac:dyDescent="0.3">
      <c r="A99" s="9"/>
      <c r="B99" s="9"/>
      <c r="C99" s="9"/>
      <c r="D99" s="9"/>
      <c r="E99" s="9"/>
      <c r="F99" s="9"/>
      <c r="G99" s="9"/>
      <c r="H99" s="9"/>
      <c r="I99" s="9"/>
      <c r="J99" s="9"/>
      <c r="K99" s="9"/>
      <c r="L99" s="9"/>
      <c r="M99" s="9"/>
      <c r="P99" s="9"/>
      <c r="Q99" s="9"/>
      <c r="R99" s="9"/>
      <c r="S99" s="9"/>
      <c r="T99" s="4"/>
      <c r="U99" s="4"/>
      <c r="V99" s="10"/>
    </row>
    <row r="100" spans="1:22" s="8" customFormat="1" x14ac:dyDescent="0.3">
      <c r="A100" s="9"/>
      <c r="B100" s="9"/>
      <c r="C100" s="9"/>
      <c r="D100" s="9"/>
      <c r="E100" s="9"/>
      <c r="F100" s="9"/>
      <c r="G100" s="9"/>
      <c r="H100" s="9"/>
      <c r="I100" s="9"/>
      <c r="J100" s="9"/>
      <c r="K100" s="9"/>
      <c r="L100" s="9"/>
      <c r="M100" s="9"/>
      <c r="P100" s="9"/>
      <c r="Q100" s="9"/>
      <c r="R100" s="9"/>
      <c r="S100" s="9"/>
      <c r="T100" s="4"/>
      <c r="U100" s="4"/>
      <c r="V100" s="10"/>
    </row>
    <row r="101" spans="1:22" s="8" customFormat="1" x14ac:dyDescent="0.3">
      <c r="A101" s="9"/>
      <c r="B101" s="9"/>
      <c r="C101" s="9"/>
      <c r="D101" s="9"/>
      <c r="E101" s="9"/>
      <c r="F101" s="9"/>
      <c r="G101" s="9"/>
      <c r="H101" s="9"/>
      <c r="I101" s="9"/>
      <c r="J101" s="9"/>
      <c r="K101" s="9"/>
      <c r="L101" s="9"/>
      <c r="M101" s="9"/>
      <c r="P101" s="9"/>
      <c r="Q101" s="9"/>
      <c r="R101" s="9"/>
      <c r="S101" s="9"/>
      <c r="T101" s="4"/>
      <c r="U101" s="4"/>
      <c r="V101" s="10"/>
    </row>
    <row r="102" spans="1:22" s="8" customFormat="1" x14ac:dyDescent="0.3">
      <c r="A102" s="9"/>
      <c r="B102" s="9"/>
      <c r="C102" s="9"/>
      <c r="D102" s="9"/>
      <c r="E102" s="9"/>
      <c r="F102" s="9"/>
      <c r="G102" s="9"/>
      <c r="H102" s="9"/>
      <c r="I102" s="9"/>
      <c r="J102" s="9"/>
      <c r="K102" s="9"/>
      <c r="L102" s="9"/>
      <c r="M102" s="9"/>
      <c r="P102" s="9"/>
      <c r="Q102" s="9"/>
      <c r="R102" s="9"/>
      <c r="S102" s="9"/>
      <c r="T102" s="4"/>
      <c r="U102" s="4"/>
      <c r="V102" s="10"/>
    </row>
    <row r="103" spans="1:22" s="8" customFormat="1" x14ac:dyDescent="0.3">
      <c r="A103" s="9"/>
      <c r="B103" s="9"/>
      <c r="C103" s="9"/>
      <c r="D103" s="9"/>
      <c r="E103" s="9"/>
      <c r="F103" s="9"/>
      <c r="G103" s="9"/>
      <c r="H103" s="9"/>
      <c r="I103" s="9"/>
      <c r="J103" s="9"/>
      <c r="K103" s="9"/>
      <c r="L103" s="9"/>
      <c r="M103" s="9"/>
      <c r="P103" s="9"/>
      <c r="Q103" s="9"/>
      <c r="R103" s="9"/>
      <c r="S103" s="9"/>
      <c r="T103" s="4"/>
      <c r="U103" s="4"/>
      <c r="V103" s="10"/>
    </row>
    <row r="104" spans="1:22" s="8" customFormat="1" x14ac:dyDescent="0.3">
      <c r="A104" s="9"/>
      <c r="B104" s="9"/>
      <c r="C104" s="9"/>
      <c r="D104" s="9"/>
      <c r="E104" s="9"/>
      <c r="F104" s="9"/>
      <c r="G104" s="9"/>
      <c r="H104" s="9"/>
      <c r="I104" s="9"/>
      <c r="J104" s="9"/>
      <c r="K104" s="9"/>
      <c r="L104" s="9"/>
      <c r="M104" s="9"/>
      <c r="P104" s="9"/>
      <c r="Q104" s="9"/>
      <c r="R104" s="9"/>
      <c r="S104" s="9"/>
      <c r="T104" s="4"/>
      <c r="U104" s="4"/>
      <c r="V104" s="10"/>
    </row>
    <row r="105" spans="1:22" s="8" customFormat="1" x14ac:dyDescent="0.3">
      <c r="A105" s="9"/>
      <c r="B105" s="9"/>
      <c r="C105" s="9"/>
      <c r="D105" s="9"/>
      <c r="E105" s="9"/>
      <c r="F105" s="9"/>
      <c r="G105" s="9"/>
      <c r="H105" s="9"/>
      <c r="I105" s="9"/>
      <c r="J105" s="9"/>
      <c r="K105" s="9"/>
      <c r="L105" s="9"/>
      <c r="M105" s="9"/>
      <c r="P105" s="9"/>
      <c r="Q105" s="9"/>
      <c r="R105" s="9"/>
      <c r="S105" s="9"/>
      <c r="T105" s="4"/>
      <c r="U105" s="4"/>
      <c r="V105" s="10"/>
    </row>
    <row r="106" spans="1:22" s="8" customFormat="1" x14ac:dyDescent="0.3">
      <c r="A106" s="9"/>
      <c r="B106" s="9"/>
      <c r="C106" s="9"/>
      <c r="D106" s="9"/>
      <c r="E106" s="9"/>
      <c r="F106" s="9"/>
      <c r="G106" s="9"/>
      <c r="H106" s="9"/>
      <c r="I106" s="9"/>
      <c r="J106" s="9"/>
      <c r="K106" s="9"/>
      <c r="L106" s="9"/>
      <c r="M106" s="9"/>
      <c r="P106" s="9"/>
      <c r="Q106" s="9"/>
      <c r="R106" s="9"/>
      <c r="S106" s="9"/>
      <c r="T106" s="4"/>
      <c r="U106" s="4"/>
      <c r="V106" s="10"/>
    </row>
    <row r="107" spans="1:22" s="8" customFormat="1" x14ac:dyDescent="0.3">
      <c r="A107" s="9"/>
      <c r="B107" s="9"/>
      <c r="C107" s="9"/>
      <c r="D107" s="9"/>
      <c r="E107" s="9"/>
      <c r="F107" s="9"/>
      <c r="G107" s="9"/>
      <c r="H107" s="9"/>
      <c r="I107" s="9"/>
      <c r="J107" s="9"/>
      <c r="K107" s="9"/>
      <c r="L107" s="9"/>
      <c r="M107" s="9"/>
      <c r="P107" s="9"/>
      <c r="Q107" s="9"/>
      <c r="R107" s="9"/>
      <c r="S107" s="9"/>
      <c r="T107" s="4"/>
      <c r="U107" s="4"/>
      <c r="V107" s="10"/>
    </row>
    <row r="108" spans="1:22" s="8" customFormat="1" x14ac:dyDescent="0.3">
      <c r="A108" s="9"/>
      <c r="B108" s="9"/>
      <c r="C108" s="9"/>
      <c r="D108" s="9"/>
      <c r="E108" s="9"/>
      <c r="F108" s="9"/>
      <c r="G108" s="9"/>
      <c r="H108" s="9"/>
      <c r="I108" s="9"/>
      <c r="J108" s="9"/>
      <c r="K108" s="9"/>
      <c r="L108" s="9"/>
      <c r="M108" s="9"/>
      <c r="P108" s="9"/>
      <c r="Q108" s="9"/>
      <c r="R108" s="9"/>
      <c r="S108" s="9"/>
      <c r="T108" s="4"/>
      <c r="U108" s="4"/>
      <c r="V108" s="10"/>
    </row>
    <row r="109" spans="1:22" s="8" customFormat="1" x14ac:dyDescent="0.3">
      <c r="A109" s="9"/>
      <c r="B109" s="9"/>
      <c r="C109" s="9"/>
      <c r="D109" s="9"/>
      <c r="E109" s="9"/>
      <c r="F109" s="9"/>
      <c r="G109" s="9"/>
      <c r="H109" s="9"/>
      <c r="I109" s="9"/>
      <c r="J109" s="9"/>
      <c r="K109" s="9"/>
      <c r="L109" s="9"/>
      <c r="M109" s="9"/>
      <c r="P109" s="9"/>
      <c r="Q109" s="9"/>
      <c r="R109" s="9"/>
      <c r="S109" s="9"/>
      <c r="T109" s="4"/>
      <c r="U109" s="4"/>
      <c r="V109" s="10"/>
    </row>
    <row r="110" spans="1:22" s="8" customFormat="1" x14ac:dyDescent="0.3">
      <c r="A110" s="9"/>
      <c r="B110" s="9"/>
      <c r="C110" s="9"/>
      <c r="D110" s="9"/>
      <c r="E110" s="9"/>
      <c r="F110" s="9"/>
      <c r="G110" s="9"/>
      <c r="H110" s="9"/>
      <c r="I110" s="9"/>
      <c r="J110" s="9"/>
      <c r="K110" s="9"/>
      <c r="L110" s="9"/>
      <c r="M110" s="9"/>
      <c r="P110" s="9"/>
      <c r="Q110" s="9"/>
      <c r="R110" s="9"/>
      <c r="S110" s="9"/>
      <c r="T110" s="4"/>
      <c r="U110" s="4"/>
      <c r="V110" s="10"/>
    </row>
    <row r="111" spans="1:22" s="8" customFormat="1" x14ac:dyDescent="0.3">
      <c r="A111" s="9"/>
      <c r="B111" s="9"/>
      <c r="C111" s="9"/>
      <c r="D111" s="9"/>
      <c r="E111" s="9"/>
      <c r="F111" s="9"/>
      <c r="G111" s="9"/>
      <c r="H111" s="9"/>
      <c r="I111" s="9"/>
      <c r="J111" s="9"/>
      <c r="K111" s="9"/>
      <c r="L111" s="9"/>
      <c r="M111" s="9"/>
      <c r="P111" s="9"/>
      <c r="Q111" s="9"/>
      <c r="R111" s="9"/>
      <c r="S111" s="9"/>
      <c r="T111" s="4"/>
      <c r="U111" s="4"/>
      <c r="V111" s="10"/>
    </row>
    <row r="112" spans="1:22" s="8" customFormat="1" x14ac:dyDescent="0.3">
      <c r="A112" s="9"/>
      <c r="B112" s="9"/>
      <c r="C112" s="9"/>
      <c r="D112" s="9"/>
      <c r="E112" s="9"/>
      <c r="F112" s="9"/>
      <c r="G112" s="9"/>
      <c r="H112" s="9"/>
      <c r="I112" s="9"/>
      <c r="J112" s="9"/>
      <c r="K112" s="9"/>
      <c r="L112" s="9"/>
      <c r="M112" s="9"/>
      <c r="P112" s="9"/>
      <c r="Q112" s="9"/>
      <c r="R112" s="9"/>
      <c r="S112" s="9"/>
      <c r="T112" s="4"/>
      <c r="U112" s="4"/>
      <c r="V112" s="10"/>
    </row>
    <row r="113" spans="1:22" s="8" customFormat="1" x14ac:dyDescent="0.3">
      <c r="A113" s="9"/>
      <c r="B113" s="9"/>
      <c r="C113" s="9"/>
      <c r="D113" s="9"/>
      <c r="E113" s="9"/>
      <c r="F113" s="9"/>
      <c r="G113" s="9"/>
      <c r="H113" s="9"/>
      <c r="I113" s="9"/>
      <c r="J113" s="9"/>
      <c r="K113" s="9"/>
      <c r="L113" s="9"/>
      <c r="M113" s="9"/>
      <c r="P113" s="9"/>
      <c r="Q113" s="9"/>
      <c r="R113" s="9"/>
      <c r="S113" s="9"/>
      <c r="T113" s="4"/>
      <c r="U113" s="4"/>
      <c r="V113" s="10"/>
    </row>
    <row r="114" spans="1:22" s="8" customFormat="1" x14ac:dyDescent="0.3">
      <c r="A114" s="9"/>
      <c r="B114" s="9"/>
      <c r="C114" s="9"/>
      <c r="D114" s="9"/>
      <c r="E114" s="9"/>
      <c r="F114" s="9"/>
      <c r="G114" s="9"/>
      <c r="H114" s="9"/>
      <c r="I114" s="9"/>
      <c r="J114" s="9"/>
      <c r="K114" s="9"/>
      <c r="L114" s="9"/>
      <c r="M114" s="9"/>
      <c r="P114" s="9"/>
      <c r="Q114" s="9"/>
      <c r="R114" s="9"/>
      <c r="S114" s="9"/>
      <c r="T114" s="4"/>
      <c r="U114" s="4"/>
      <c r="V114" s="10"/>
    </row>
    <row r="115" spans="1:22" s="8" customFormat="1" x14ac:dyDescent="0.3">
      <c r="A115" s="9"/>
      <c r="B115" s="9"/>
      <c r="C115" s="9"/>
      <c r="D115" s="9"/>
      <c r="E115" s="9"/>
      <c r="F115" s="9"/>
      <c r="G115" s="9"/>
      <c r="H115" s="9"/>
      <c r="I115" s="9"/>
      <c r="J115" s="9"/>
      <c r="K115" s="9"/>
      <c r="L115" s="9"/>
      <c r="M115" s="9"/>
      <c r="P115" s="9"/>
      <c r="Q115" s="9"/>
      <c r="R115" s="9"/>
      <c r="S115" s="9"/>
      <c r="T115" s="4"/>
      <c r="U115" s="4"/>
      <c r="V115" s="10"/>
    </row>
    <row r="116" spans="1:22" s="8" customFormat="1" x14ac:dyDescent="0.3">
      <c r="A116" s="9"/>
      <c r="B116" s="9"/>
      <c r="C116" s="9"/>
      <c r="D116" s="9"/>
      <c r="E116" s="9"/>
      <c r="F116" s="9"/>
      <c r="G116" s="9"/>
      <c r="H116" s="9"/>
      <c r="I116" s="9"/>
      <c r="J116" s="9"/>
      <c r="K116" s="9"/>
      <c r="L116" s="9"/>
      <c r="M116" s="9"/>
      <c r="P116" s="9"/>
      <c r="Q116" s="9"/>
      <c r="R116" s="9"/>
      <c r="S116" s="9"/>
      <c r="T116" s="4"/>
      <c r="U116" s="4"/>
      <c r="V116" s="10"/>
    </row>
    <row r="117" spans="1:22" s="8" customFormat="1" x14ac:dyDescent="0.3">
      <c r="A117" s="9"/>
      <c r="B117" s="9"/>
      <c r="C117" s="9"/>
      <c r="D117" s="9"/>
      <c r="E117" s="9"/>
      <c r="F117" s="9"/>
      <c r="G117" s="9"/>
      <c r="H117" s="9"/>
      <c r="I117" s="9"/>
      <c r="J117" s="9"/>
      <c r="K117" s="9"/>
      <c r="L117" s="9"/>
      <c r="M117" s="9"/>
      <c r="P117" s="9"/>
      <c r="Q117" s="9"/>
      <c r="R117" s="9"/>
      <c r="S117" s="9"/>
      <c r="T117" s="4"/>
      <c r="U117" s="4"/>
      <c r="V117" s="10"/>
    </row>
    <row r="118" spans="1:22" s="8" customFormat="1" x14ac:dyDescent="0.3">
      <c r="A118" s="9"/>
      <c r="B118" s="9"/>
      <c r="C118" s="9"/>
      <c r="D118" s="9"/>
      <c r="E118" s="9"/>
      <c r="F118" s="9"/>
      <c r="G118" s="9"/>
      <c r="H118" s="9"/>
      <c r="I118" s="9"/>
      <c r="J118" s="9"/>
      <c r="K118" s="9"/>
      <c r="L118" s="9"/>
      <c r="M118" s="9"/>
      <c r="P118" s="9"/>
      <c r="Q118" s="9"/>
      <c r="R118" s="9"/>
      <c r="S118" s="9"/>
      <c r="T118" s="4"/>
      <c r="U118" s="4"/>
      <c r="V118" s="10"/>
    </row>
    <row r="119" spans="1:22" s="8" customFormat="1" x14ac:dyDescent="0.3">
      <c r="A119" s="9"/>
      <c r="B119" s="9"/>
      <c r="C119" s="9"/>
      <c r="D119" s="9"/>
      <c r="E119" s="9"/>
      <c r="F119" s="9"/>
      <c r="G119" s="9"/>
      <c r="H119" s="9"/>
      <c r="I119" s="9"/>
      <c r="J119" s="9"/>
      <c r="K119" s="9"/>
      <c r="L119" s="9"/>
      <c r="M119" s="9"/>
      <c r="P119" s="9"/>
      <c r="Q119" s="9"/>
      <c r="R119" s="9"/>
      <c r="S119" s="9"/>
      <c r="T119" s="4"/>
      <c r="U119" s="4"/>
      <c r="V119" s="10"/>
    </row>
    <row r="120" spans="1:22" s="8" customFormat="1" x14ac:dyDescent="0.3">
      <c r="A120" s="9"/>
      <c r="B120" s="9"/>
      <c r="C120" s="9"/>
      <c r="D120" s="9"/>
      <c r="E120" s="9"/>
      <c r="F120" s="9"/>
      <c r="G120" s="9"/>
      <c r="H120" s="9"/>
      <c r="I120" s="9"/>
      <c r="J120" s="9"/>
      <c r="K120" s="9"/>
      <c r="L120" s="9"/>
      <c r="M120" s="9"/>
      <c r="P120" s="9"/>
      <c r="Q120" s="9"/>
      <c r="R120" s="9"/>
      <c r="S120" s="9"/>
      <c r="T120" s="4"/>
      <c r="U120" s="4"/>
      <c r="V120" s="10"/>
    </row>
    <row r="121" spans="1:22" s="8" customFormat="1" x14ac:dyDescent="0.3">
      <c r="A121" s="9"/>
      <c r="B121" s="9"/>
      <c r="C121" s="9"/>
      <c r="D121" s="9"/>
      <c r="E121" s="9"/>
      <c r="F121" s="9"/>
      <c r="G121" s="9"/>
      <c r="H121" s="9"/>
      <c r="I121" s="9"/>
      <c r="J121" s="9"/>
      <c r="K121" s="9"/>
      <c r="L121" s="9"/>
      <c r="M121" s="9"/>
      <c r="P121" s="9"/>
      <c r="Q121" s="9"/>
      <c r="R121" s="9"/>
      <c r="S121" s="9"/>
      <c r="T121" s="4"/>
      <c r="U121" s="4"/>
      <c r="V121" s="10"/>
    </row>
  </sheetData>
  <autoFilter ref="A8:WZT13" xr:uid="{00000000-0009-0000-0000-000003000000}"/>
  <dataConsolidate/>
  <mergeCells count="26">
    <mergeCell ref="A12:A13"/>
    <mergeCell ref="B12:B13"/>
    <mergeCell ref="D7:D8"/>
    <mergeCell ref="E7:E8"/>
    <mergeCell ref="P7:P8"/>
    <mergeCell ref="L7:M7"/>
    <mergeCell ref="O7:O8"/>
    <mergeCell ref="C7:C8"/>
    <mergeCell ref="F7:G7"/>
    <mergeCell ref="H7:I7"/>
    <mergeCell ref="J7:K7"/>
    <mergeCell ref="N7:N8"/>
    <mergeCell ref="A7:A8"/>
    <mergeCell ref="B7:B8"/>
    <mergeCell ref="A6:V6"/>
    <mergeCell ref="A1:A4"/>
    <mergeCell ref="V2:V3"/>
    <mergeCell ref="B4:T4"/>
    <mergeCell ref="A5:V5"/>
    <mergeCell ref="B1:U3"/>
    <mergeCell ref="S7:S8"/>
    <mergeCell ref="V7:V8"/>
    <mergeCell ref="Q7:Q8"/>
    <mergeCell ref="R7:R8"/>
    <mergeCell ref="T7:T8"/>
    <mergeCell ref="U7:U8"/>
  </mergeCells>
  <conditionalFormatting sqref="P11:R11">
    <cfRule type="containsBlanks" dxfId="8" priority="3">
      <formula>LEN(TRIM(P11))=0</formula>
    </cfRule>
  </conditionalFormatting>
  <conditionalFormatting sqref="O11">
    <cfRule type="containsBlanks" dxfId="7" priority="2">
      <formula>LEN(TRIM(O11))=0</formula>
    </cfRule>
  </conditionalFormatting>
  <printOptions horizontalCentered="1" verticalCentered="1"/>
  <pageMargins left="0" right="0" top="0.35433070866141736" bottom="0.35433070866141736" header="0.31496062992125984" footer="0.31496062992125984"/>
  <pageSetup paperSize="120" scale="10" fitToHeight="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ZL93"/>
  <sheetViews>
    <sheetView showGridLines="0" zoomScale="60" zoomScaleNormal="60" zoomScalePageLayoutView="75" workbookViewId="0">
      <selection activeCell="A9" sqref="A9"/>
    </sheetView>
  </sheetViews>
  <sheetFormatPr baseColWidth="10" defaultRowHeight="13.8" x14ac:dyDescent="0.3"/>
  <cols>
    <col min="1" max="3" width="35.6640625" style="4" customWidth="1"/>
    <col min="4" max="6" width="18.6640625" style="4" customWidth="1"/>
    <col min="7" max="7" width="82.33203125" style="4" customWidth="1"/>
    <col min="8" max="8" width="18.6640625" style="4" hidden="1" customWidth="1"/>
    <col min="9" max="9" width="57.44140625" style="4" hidden="1" customWidth="1"/>
    <col min="10" max="10" width="19.88671875" style="4" hidden="1" customWidth="1"/>
    <col min="11" max="11" width="41" style="4" hidden="1" customWidth="1"/>
    <col min="12" max="12" width="25.6640625" style="4" hidden="1" customWidth="1"/>
    <col min="13" max="13" width="56.88671875" style="4" hidden="1" customWidth="1"/>
    <col min="14" max="15" width="17.6640625" style="3" customWidth="1"/>
    <col min="16" max="16" width="18.6640625" style="4" customWidth="1"/>
    <col min="17" max="17" width="13.33203125" style="4" customWidth="1"/>
    <col min="18" max="18" width="12.44140625" style="4" customWidth="1"/>
    <col min="19" max="19" width="16.6640625" style="4" customWidth="1"/>
    <col min="20" max="20" width="18.6640625" style="4" customWidth="1"/>
    <col min="21" max="21" width="31.33203125" style="4" customWidth="1"/>
    <col min="22" max="22" width="39.33203125" style="5" customWidth="1"/>
    <col min="23" max="16234" width="11.44140625" style="3"/>
    <col min="16235" max="16235" width="8.6640625" style="3" customWidth="1"/>
    <col min="16236" max="16384" width="19.6640625" style="3" customWidth="1"/>
  </cols>
  <sheetData>
    <row r="1" spans="1:22 16236:16236" s="6" customFormat="1" ht="15" customHeight="1" x14ac:dyDescent="0.3">
      <c r="A1" s="567"/>
      <c r="B1" s="552" t="s">
        <v>0</v>
      </c>
      <c r="C1" s="553"/>
      <c r="D1" s="553"/>
      <c r="E1" s="553"/>
      <c r="F1" s="553"/>
      <c r="G1" s="553"/>
      <c r="H1" s="553"/>
      <c r="I1" s="553"/>
      <c r="J1" s="553"/>
      <c r="K1" s="553"/>
      <c r="L1" s="553"/>
      <c r="M1" s="553"/>
      <c r="N1" s="553"/>
      <c r="O1" s="553"/>
      <c r="P1" s="553"/>
      <c r="Q1" s="553"/>
      <c r="R1" s="553"/>
      <c r="S1" s="553"/>
      <c r="T1" s="553"/>
      <c r="U1" s="554"/>
      <c r="V1" s="386" t="s">
        <v>566</v>
      </c>
      <c r="WZL1" s="6" t="s">
        <v>1</v>
      </c>
    </row>
    <row r="2" spans="1:22 16236:16236" s="1" customFormat="1" ht="15" customHeight="1" x14ac:dyDescent="0.3">
      <c r="A2" s="567"/>
      <c r="B2" s="499"/>
      <c r="C2" s="500"/>
      <c r="D2" s="500"/>
      <c r="E2" s="500"/>
      <c r="F2" s="500"/>
      <c r="G2" s="500"/>
      <c r="H2" s="500"/>
      <c r="I2" s="500"/>
      <c r="J2" s="500"/>
      <c r="K2" s="500"/>
      <c r="L2" s="500"/>
      <c r="M2" s="500"/>
      <c r="N2" s="500"/>
      <c r="O2" s="500"/>
      <c r="P2" s="500"/>
      <c r="Q2" s="500"/>
      <c r="R2" s="500"/>
      <c r="S2" s="500"/>
      <c r="T2" s="500"/>
      <c r="U2" s="501"/>
      <c r="V2" s="488" t="s">
        <v>561</v>
      </c>
    </row>
    <row r="3" spans="1:22 16236:16236" s="6" customFormat="1" ht="36" customHeight="1" x14ac:dyDescent="0.3">
      <c r="A3" s="567"/>
      <c r="B3" s="502"/>
      <c r="C3" s="503"/>
      <c r="D3" s="503"/>
      <c r="E3" s="503"/>
      <c r="F3" s="503"/>
      <c r="G3" s="503"/>
      <c r="H3" s="503"/>
      <c r="I3" s="503"/>
      <c r="J3" s="503"/>
      <c r="K3" s="503"/>
      <c r="L3" s="503"/>
      <c r="M3" s="503"/>
      <c r="N3" s="503"/>
      <c r="O3" s="503"/>
      <c r="P3" s="503"/>
      <c r="Q3" s="503"/>
      <c r="R3" s="503"/>
      <c r="S3" s="503"/>
      <c r="T3" s="503"/>
      <c r="U3" s="504"/>
      <c r="V3" s="489"/>
      <c r="WZL3" s="6" t="s">
        <v>2</v>
      </c>
    </row>
    <row r="4" spans="1:22 16236:16236" s="6" customFormat="1" ht="22.95" customHeight="1" x14ac:dyDescent="0.3">
      <c r="A4" s="567"/>
      <c r="B4" s="521" t="s">
        <v>3</v>
      </c>
      <c r="C4" s="522"/>
      <c r="D4" s="522"/>
      <c r="E4" s="522"/>
      <c r="F4" s="522"/>
      <c r="G4" s="522"/>
      <c r="H4" s="522"/>
      <c r="I4" s="522"/>
      <c r="J4" s="522"/>
      <c r="K4" s="522"/>
      <c r="L4" s="522"/>
      <c r="M4" s="522"/>
      <c r="N4" s="522"/>
      <c r="O4" s="522"/>
      <c r="P4" s="522"/>
      <c r="Q4" s="522"/>
      <c r="R4" s="522"/>
      <c r="S4" s="522"/>
      <c r="T4" s="523"/>
      <c r="U4" s="401" t="s">
        <v>4</v>
      </c>
      <c r="V4" s="401">
        <v>5</v>
      </c>
    </row>
    <row r="5" spans="1:22 16236:16236" s="6" customFormat="1" ht="32.25" customHeight="1" x14ac:dyDescent="0.3">
      <c r="A5" s="568" t="s">
        <v>558</v>
      </c>
      <c r="B5" s="551"/>
      <c r="C5" s="551"/>
      <c r="D5" s="551"/>
      <c r="E5" s="551"/>
      <c r="F5" s="551"/>
      <c r="G5" s="551"/>
      <c r="H5" s="551"/>
      <c r="I5" s="551"/>
      <c r="J5" s="551"/>
      <c r="K5" s="551"/>
      <c r="L5" s="551"/>
      <c r="M5" s="551"/>
      <c r="N5" s="551"/>
      <c r="O5" s="551"/>
      <c r="P5" s="551"/>
      <c r="Q5" s="551"/>
      <c r="R5" s="551"/>
      <c r="S5" s="551"/>
      <c r="T5" s="551"/>
      <c r="U5" s="551"/>
      <c r="V5" s="569"/>
    </row>
    <row r="6" spans="1:22 16236:16236" s="2" customFormat="1" ht="9.75" customHeight="1" thickBot="1" x14ac:dyDescent="0.35">
      <c r="A6" s="184"/>
    </row>
    <row r="7" spans="1:22 16236:16236" s="7" customFormat="1" ht="18" customHeight="1" x14ac:dyDescent="0.3">
      <c r="A7" s="517" t="s">
        <v>5</v>
      </c>
      <c r="B7" s="519" t="s">
        <v>6</v>
      </c>
      <c r="C7" s="519" t="s">
        <v>7</v>
      </c>
      <c r="D7" s="483" t="s">
        <v>8</v>
      </c>
      <c r="E7" s="483" t="s">
        <v>218</v>
      </c>
      <c r="F7" s="561" t="s">
        <v>573</v>
      </c>
      <c r="G7" s="562"/>
      <c r="H7" s="559" t="s">
        <v>574</v>
      </c>
      <c r="I7" s="560"/>
      <c r="J7" s="559" t="s">
        <v>575</v>
      </c>
      <c r="K7" s="560"/>
      <c r="L7" s="559" t="s">
        <v>576</v>
      </c>
      <c r="M7" s="560"/>
      <c r="N7" s="563" t="s">
        <v>577</v>
      </c>
      <c r="O7" s="483" t="s">
        <v>551</v>
      </c>
      <c r="P7" s="483" t="s">
        <v>216</v>
      </c>
      <c r="Q7" s="483" t="s">
        <v>217</v>
      </c>
      <c r="R7" s="483" t="s">
        <v>218</v>
      </c>
      <c r="S7" s="483" t="s">
        <v>9</v>
      </c>
      <c r="T7" s="482" t="s">
        <v>553</v>
      </c>
      <c r="U7" s="540" t="s">
        <v>552</v>
      </c>
      <c r="V7" s="542" t="s">
        <v>10</v>
      </c>
    </row>
    <row r="8" spans="1:22 16236:16236" s="7" customFormat="1" ht="18" customHeight="1" x14ac:dyDescent="0.3">
      <c r="A8" s="518"/>
      <c r="B8" s="520"/>
      <c r="C8" s="520"/>
      <c r="D8" s="484"/>
      <c r="E8" s="484"/>
      <c r="F8" s="643" t="s">
        <v>158</v>
      </c>
      <c r="G8" s="643" t="s">
        <v>159</v>
      </c>
      <c r="H8" s="639" t="s">
        <v>158</v>
      </c>
      <c r="I8" s="639" t="s">
        <v>159</v>
      </c>
      <c r="J8" s="639" t="s">
        <v>158</v>
      </c>
      <c r="K8" s="639" t="s">
        <v>159</v>
      </c>
      <c r="L8" s="639" t="s">
        <v>158</v>
      </c>
      <c r="M8" s="639" t="s">
        <v>159</v>
      </c>
      <c r="N8" s="564"/>
      <c r="O8" s="484"/>
      <c r="P8" s="484"/>
      <c r="Q8" s="484"/>
      <c r="R8" s="484"/>
      <c r="S8" s="484"/>
      <c r="T8" s="485"/>
      <c r="U8" s="541"/>
      <c r="V8" s="543"/>
    </row>
    <row r="9" spans="1:22 16236:16236" s="190" customFormat="1" ht="331.2" x14ac:dyDescent="0.3">
      <c r="A9" s="641" t="s">
        <v>473</v>
      </c>
      <c r="B9" s="642" t="s">
        <v>11</v>
      </c>
      <c r="C9" s="642" t="s">
        <v>474</v>
      </c>
      <c r="D9" s="642" t="s">
        <v>13</v>
      </c>
      <c r="E9" s="624">
        <f>R9</f>
        <v>1</v>
      </c>
      <c r="F9" s="646">
        <v>0.7571</v>
      </c>
      <c r="G9" s="622" t="s">
        <v>632</v>
      </c>
      <c r="H9" s="598"/>
      <c r="I9" s="601"/>
      <c r="J9" s="633"/>
      <c r="K9" s="622"/>
      <c r="L9" s="626"/>
      <c r="M9" s="628"/>
      <c r="N9" s="174">
        <f>F9</f>
        <v>0.7571</v>
      </c>
      <c r="O9" s="174">
        <v>0.05</v>
      </c>
      <c r="P9" s="624">
        <v>0.2</v>
      </c>
      <c r="Q9" s="624">
        <v>0.7</v>
      </c>
      <c r="R9" s="624">
        <v>1</v>
      </c>
      <c r="S9" s="624">
        <v>1</v>
      </c>
      <c r="T9" s="624">
        <f>N9</f>
        <v>0.7571</v>
      </c>
      <c r="U9" s="624">
        <f>T9/S9</f>
        <v>0.7571</v>
      </c>
      <c r="V9" s="614"/>
    </row>
    <row r="10" spans="1:22 16236:16236" s="190" customFormat="1" ht="69" x14ac:dyDescent="0.3">
      <c r="A10" s="615" t="s">
        <v>107</v>
      </c>
      <c r="B10" s="596" t="s">
        <v>11</v>
      </c>
      <c r="C10" s="596" t="s">
        <v>108</v>
      </c>
      <c r="D10" s="642" t="s">
        <v>70</v>
      </c>
      <c r="E10" s="599">
        <f>R10</f>
        <v>3</v>
      </c>
      <c r="F10" s="162" t="s">
        <v>83</v>
      </c>
      <c r="G10" s="622" t="s">
        <v>594</v>
      </c>
      <c r="H10" s="599"/>
      <c r="I10" s="601"/>
      <c r="J10" s="631"/>
      <c r="K10" s="622"/>
      <c r="L10" s="627"/>
      <c r="M10" s="634"/>
      <c r="N10" s="162" t="str">
        <f>F10</f>
        <v>NA</v>
      </c>
      <c r="O10" s="642">
        <v>1</v>
      </c>
      <c r="P10" s="642">
        <v>2</v>
      </c>
      <c r="Q10" s="642">
        <v>2</v>
      </c>
      <c r="R10" s="642">
        <v>3</v>
      </c>
      <c r="S10" s="642">
        <v>8</v>
      </c>
      <c r="T10" s="599">
        <v>16</v>
      </c>
      <c r="U10" s="624">
        <f>T10/S10</f>
        <v>2</v>
      </c>
      <c r="V10" s="616" t="s">
        <v>601</v>
      </c>
    </row>
    <row r="11" spans="1:22 16236:16236" s="190" customFormat="1" ht="82.8" x14ac:dyDescent="0.3">
      <c r="A11" s="641" t="s">
        <v>109</v>
      </c>
      <c r="B11" s="642" t="s">
        <v>36</v>
      </c>
      <c r="C11" s="642" t="s">
        <v>110</v>
      </c>
      <c r="D11" s="642" t="s">
        <v>70</v>
      </c>
      <c r="E11" s="599">
        <f>R11</f>
        <v>92</v>
      </c>
      <c r="F11" s="599" t="s">
        <v>83</v>
      </c>
      <c r="G11" s="622" t="s">
        <v>594</v>
      </c>
      <c r="H11" s="602"/>
      <c r="I11" s="600"/>
      <c r="J11" s="631"/>
      <c r="K11" s="623"/>
      <c r="L11" s="631"/>
      <c r="M11" s="623"/>
      <c r="N11" s="424" t="str">
        <f t="shared" ref="N11:N15" si="0">F11</f>
        <v>NA</v>
      </c>
      <c r="O11" s="642">
        <v>133</v>
      </c>
      <c r="P11" s="642">
        <v>90</v>
      </c>
      <c r="Q11" s="642">
        <v>92</v>
      </c>
      <c r="R11" s="642">
        <v>92</v>
      </c>
      <c r="S11" s="642">
        <v>407</v>
      </c>
      <c r="T11" s="606">
        <v>542</v>
      </c>
      <c r="U11" s="624">
        <f>T11/S11</f>
        <v>1.3316953316953317</v>
      </c>
      <c r="V11" s="609" t="s">
        <v>601</v>
      </c>
    </row>
    <row r="12" spans="1:22 16236:16236" s="190" customFormat="1" ht="55.8" thickBot="1" x14ac:dyDescent="0.35">
      <c r="A12" s="640" t="s">
        <v>475</v>
      </c>
      <c r="B12" s="642" t="s">
        <v>15</v>
      </c>
      <c r="C12" s="642" t="s">
        <v>111</v>
      </c>
      <c r="D12" s="642" t="s">
        <v>13</v>
      </c>
      <c r="E12" s="624">
        <f>R12</f>
        <v>1</v>
      </c>
      <c r="F12" s="629">
        <v>0</v>
      </c>
      <c r="G12" s="632" t="s">
        <v>662</v>
      </c>
      <c r="H12" s="629"/>
      <c r="I12" s="630"/>
      <c r="J12" s="629"/>
      <c r="K12" s="630"/>
      <c r="L12" s="629"/>
      <c r="M12" s="630"/>
      <c r="N12" s="424">
        <f t="shared" si="0"/>
        <v>0</v>
      </c>
      <c r="O12" s="174">
        <v>0.4</v>
      </c>
      <c r="P12" s="624">
        <v>0.65</v>
      </c>
      <c r="Q12" s="624">
        <v>0.8</v>
      </c>
      <c r="R12" s="624">
        <v>1</v>
      </c>
      <c r="S12" s="633">
        <v>1</v>
      </c>
      <c r="T12" s="620">
        <v>0.8</v>
      </c>
      <c r="U12" s="624">
        <f>T12/S12</f>
        <v>0.8</v>
      </c>
      <c r="V12" s="621"/>
    </row>
    <row r="13" spans="1:22 16236:16236" s="190" customFormat="1" ht="191.4" customHeight="1" x14ac:dyDescent="0.3">
      <c r="A13" s="509" t="s">
        <v>112</v>
      </c>
      <c r="B13" s="516" t="s">
        <v>25</v>
      </c>
      <c r="C13" s="625" t="s">
        <v>185</v>
      </c>
      <c r="D13" s="642" t="s">
        <v>113</v>
      </c>
      <c r="E13" s="607">
        <f>R13</f>
        <v>133</v>
      </c>
      <c r="F13" s="613">
        <v>133</v>
      </c>
      <c r="G13" s="632" t="s">
        <v>633</v>
      </c>
      <c r="H13" s="613"/>
      <c r="I13" s="605"/>
      <c r="J13" s="613"/>
      <c r="K13" s="635"/>
      <c r="L13" s="613"/>
      <c r="M13" s="605"/>
      <c r="N13" s="603">
        <f t="shared" si="0"/>
        <v>133</v>
      </c>
      <c r="O13" s="603">
        <v>81</v>
      </c>
      <c r="P13" s="603">
        <v>98</v>
      </c>
      <c r="Q13" s="607">
        <v>115</v>
      </c>
      <c r="R13" s="607">
        <v>133</v>
      </c>
      <c r="S13" s="607">
        <v>133</v>
      </c>
      <c r="T13" s="610">
        <f>N13</f>
        <v>133</v>
      </c>
      <c r="U13" s="624">
        <f>T13/S13</f>
        <v>1</v>
      </c>
      <c r="V13" s="609" t="s">
        <v>601</v>
      </c>
    </row>
    <row r="14" spans="1:22 16236:16236" s="190" customFormat="1" ht="27.6" x14ac:dyDescent="0.3">
      <c r="A14" s="509"/>
      <c r="B14" s="516"/>
      <c r="C14" s="625" t="s">
        <v>300</v>
      </c>
      <c r="D14" s="642" t="s">
        <v>113</v>
      </c>
      <c r="E14" s="607">
        <f t="shared" ref="E14:E15" si="1">R14</f>
        <v>1</v>
      </c>
      <c r="F14" s="424">
        <v>0</v>
      </c>
      <c r="G14" s="622" t="s">
        <v>634</v>
      </c>
      <c r="H14" s="613"/>
      <c r="I14" s="605"/>
      <c r="J14" s="613"/>
      <c r="K14" s="636"/>
      <c r="L14" s="613"/>
      <c r="M14" s="605"/>
      <c r="N14" s="424">
        <f t="shared" si="0"/>
        <v>0</v>
      </c>
      <c r="O14" s="603" t="s">
        <v>169</v>
      </c>
      <c r="P14" s="603" t="s">
        <v>169</v>
      </c>
      <c r="Q14" s="603" t="s">
        <v>169</v>
      </c>
      <c r="R14" s="603">
        <v>1</v>
      </c>
      <c r="S14" s="603">
        <v>1</v>
      </c>
      <c r="T14" s="424">
        <f>N14</f>
        <v>0</v>
      </c>
      <c r="U14" s="624" t="s">
        <v>83</v>
      </c>
      <c r="V14" s="609"/>
    </row>
    <row r="15" spans="1:22 16236:16236" s="190" customFormat="1" ht="97.2" thickBot="1" x14ac:dyDescent="0.35">
      <c r="A15" s="526"/>
      <c r="B15" s="527"/>
      <c r="C15" s="645" t="s">
        <v>115</v>
      </c>
      <c r="D15" s="644" t="s">
        <v>113</v>
      </c>
      <c r="E15" s="608">
        <f t="shared" si="1"/>
        <v>328</v>
      </c>
      <c r="F15" s="617">
        <v>265</v>
      </c>
      <c r="G15" s="587" t="s">
        <v>663</v>
      </c>
      <c r="H15" s="617"/>
      <c r="I15" s="611"/>
      <c r="J15" s="617"/>
      <c r="K15" s="637"/>
      <c r="L15" s="617"/>
      <c r="M15" s="611"/>
      <c r="N15" s="618">
        <f t="shared" si="0"/>
        <v>265</v>
      </c>
      <c r="O15" s="618">
        <v>82</v>
      </c>
      <c r="P15" s="618">
        <v>164</v>
      </c>
      <c r="Q15" s="618">
        <v>246</v>
      </c>
      <c r="R15" s="618">
        <v>328</v>
      </c>
      <c r="S15" s="618">
        <v>328</v>
      </c>
      <c r="T15" s="612">
        <f>N15</f>
        <v>265</v>
      </c>
      <c r="U15" s="604">
        <f>T15/S15</f>
        <v>0.80792682926829273</v>
      </c>
      <c r="V15" s="619"/>
    </row>
    <row r="16" spans="1:22 16236:16236" x14ac:dyDescent="0.3">
      <c r="T16" s="10"/>
      <c r="U16" s="8"/>
    </row>
    <row r="17" spans="20:21" x14ac:dyDescent="0.3">
      <c r="T17" s="10"/>
      <c r="U17" s="8"/>
    </row>
    <row r="18" spans="20:21" x14ac:dyDescent="0.3">
      <c r="T18" s="10"/>
      <c r="U18" s="8"/>
    </row>
    <row r="19" spans="20:21" x14ac:dyDescent="0.3">
      <c r="T19" s="10"/>
      <c r="U19" s="8"/>
    </row>
    <row r="20" spans="20:21" x14ac:dyDescent="0.3">
      <c r="T20" s="10"/>
      <c r="U20" s="8"/>
    </row>
    <row r="21" spans="20:21" x14ac:dyDescent="0.3">
      <c r="T21" s="10"/>
      <c r="U21" s="8"/>
    </row>
    <row r="22" spans="20:21" x14ac:dyDescent="0.3">
      <c r="T22" s="10"/>
      <c r="U22" s="8"/>
    </row>
    <row r="23" spans="20:21" x14ac:dyDescent="0.3">
      <c r="T23" s="10"/>
      <c r="U23" s="8"/>
    </row>
    <row r="24" spans="20:21" x14ac:dyDescent="0.3">
      <c r="T24" s="10"/>
      <c r="U24" s="8"/>
    </row>
    <row r="25" spans="20:21" x14ac:dyDescent="0.3">
      <c r="T25" s="10"/>
      <c r="U25" s="8"/>
    </row>
    <row r="26" spans="20:21" x14ac:dyDescent="0.3">
      <c r="T26" s="10"/>
      <c r="U26" s="8"/>
    </row>
    <row r="27" spans="20:21" x14ac:dyDescent="0.3">
      <c r="T27" s="10"/>
      <c r="U27" s="8"/>
    </row>
    <row r="28" spans="20:21" x14ac:dyDescent="0.3">
      <c r="T28" s="10"/>
      <c r="U28" s="8"/>
    </row>
    <row r="29" spans="20:21" x14ac:dyDescent="0.3">
      <c r="T29" s="10"/>
      <c r="U29" s="8"/>
    </row>
    <row r="30" spans="20:21" x14ac:dyDescent="0.3">
      <c r="T30" s="10"/>
      <c r="U30" s="8"/>
    </row>
    <row r="31" spans="20:21" x14ac:dyDescent="0.3">
      <c r="T31" s="10"/>
      <c r="U31" s="8"/>
    </row>
    <row r="32" spans="20:21" x14ac:dyDescent="0.3">
      <c r="T32" s="10"/>
      <c r="U32" s="8"/>
    </row>
    <row r="33" spans="20:21" x14ac:dyDescent="0.3">
      <c r="T33" s="10"/>
      <c r="U33" s="8"/>
    </row>
    <row r="34" spans="20:21" x14ac:dyDescent="0.3">
      <c r="T34" s="10"/>
      <c r="U34" s="8"/>
    </row>
    <row r="35" spans="20:21" x14ac:dyDescent="0.3">
      <c r="T35" s="10"/>
      <c r="U35" s="8"/>
    </row>
    <row r="36" spans="20:21" x14ac:dyDescent="0.3">
      <c r="T36" s="10"/>
      <c r="U36" s="8"/>
    </row>
    <row r="37" spans="20:21" x14ac:dyDescent="0.3">
      <c r="T37" s="10"/>
      <c r="U37" s="8"/>
    </row>
    <row r="38" spans="20:21" x14ac:dyDescent="0.3">
      <c r="T38" s="10"/>
      <c r="U38" s="8"/>
    </row>
    <row r="39" spans="20:21" x14ac:dyDescent="0.3">
      <c r="T39" s="10"/>
      <c r="U39" s="8"/>
    </row>
    <row r="40" spans="20:21" x14ac:dyDescent="0.3">
      <c r="T40" s="10"/>
      <c r="U40" s="8"/>
    </row>
    <row r="41" spans="20:21" x14ac:dyDescent="0.3">
      <c r="T41" s="10"/>
      <c r="U41" s="8"/>
    </row>
    <row r="42" spans="20:21" x14ac:dyDescent="0.3">
      <c r="T42" s="10"/>
      <c r="U42" s="8"/>
    </row>
    <row r="43" spans="20:21" x14ac:dyDescent="0.3">
      <c r="T43" s="10"/>
      <c r="U43" s="8"/>
    </row>
    <row r="44" spans="20:21" x14ac:dyDescent="0.3">
      <c r="T44" s="10"/>
      <c r="U44" s="8"/>
    </row>
    <row r="45" spans="20:21" x14ac:dyDescent="0.3">
      <c r="T45" s="10"/>
      <c r="U45" s="8"/>
    </row>
    <row r="46" spans="20:21" x14ac:dyDescent="0.3">
      <c r="T46" s="10"/>
      <c r="U46" s="8"/>
    </row>
    <row r="47" spans="20:21" x14ac:dyDescent="0.3">
      <c r="T47" s="10"/>
      <c r="U47" s="8"/>
    </row>
    <row r="48" spans="20:21" x14ac:dyDescent="0.3">
      <c r="T48" s="10"/>
      <c r="U48" s="8"/>
    </row>
    <row r="49" spans="20:21" x14ac:dyDescent="0.3">
      <c r="T49" s="10"/>
      <c r="U49" s="8"/>
    </row>
    <row r="50" spans="20:21" x14ac:dyDescent="0.3">
      <c r="T50" s="10"/>
      <c r="U50" s="8"/>
    </row>
    <row r="51" spans="20:21" x14ac:dyDescent="0.3">
      <c r="T51" s="10"/>
      <c r="U51" s="8"/>
    </row>
    <row r="52" spans="20:21" x14ac:dyDescent="0.3">
      <c r="T52" s="10"/>
      <c r="U52" s="8"/>
    </row>
    <row r="53" spans="20:21" x14ac:dyDescent="0.3">
      <c r="T53" s="10"/>
      <c r="U53" s="8"/>
    </row>
    <row r="54" spans="20:21" x14ac:dyDescent="0.3">
      <c r="T54" s="10"/>
      <c r="U54" s="8"/>
    </row>
    <row r="55" spans="20:21" x14ac:dyDescent="0.3">
      <c r="T55" s="10"/>
      <c r="U55" s="8"/>
    </row>
    <row r="56" spans="20:21" x14ac:dyDescent="0.3">
      <c r="T56" s="10"/>
      <c r="U56" s="8"/>
    </row>
    <row r="57" spans="20:21" x14ac:dyDescent="0.3">
      <c r="T57" s="10"/>
      <c r="U57" s="8"/>
    </row>
    <row r="58" spans="20:21" x14ac:dyDescent="0.3">
      <c r="T58" s="10"/>
      <c r="U58" s="8"/>
    </row>
    <row r="59" spans="20:21" x14ac:dyDescent="0.3">
      <c r="T59" s="10"/>
      <c r="U59" s="8"/>
    </row>
    <row r="60" spans="20:21" x14ac:dyDescent="0.3">
      <c r="T60" s="10"/>
      <c r="U60" s="8"/>
    </row>
    <row r="61" spans="20:21" x14ac:dyDescent="0.3">
      <c r="T61" s="10"/>
      <c r="U61" s="8"/>
    </row>
    <row r="62" spans="20:21" x14ac:dyDescent="0.3">
      <c r="T62" s="10"/>
      <c r="U62" s="8"/>
    </row>
    <row r="63" spans="20:21" x14ac:dyDescent="0.3">
      <c r="T63" s="10"/>
      <c r="U63" s="8"/>
    </row>
    <row r="64" spans="20:21" x14ac:dyDescent="0.3">
      <c r="T64" s="10"/>
      <c r="U64" s="8"/>
    </row>
    <row r="65" spans="20:21" x14ac:dyDescent="0.3">
      <c r="T65" s="10"/>
      <c r="U65" s="8"/>
    </row>
    <row r="66" spans="20:21" x14ac:dyDescent="0.3">
      <c r="T66" s="10"/>
      <c r="U66" s="8"/>
    </row>
    <row r="67" spans="20:21" x14ac:dyDescent="0.3">
      <c r="T67" s="9"/>
      <c r="U67" s="9"/>
    </row>
    <row r="68" spans="20:21" x14ac:dyDescent="0.3">
      <c r="T68" s="9"/>
      <c r="U68" s="9"/>
    </row>
    <row r="69" spans="20:21" x14ac:dyDescent="0.3">
      <c r="T69" s="9"/>
      <c r="U69" s="9"/>
    </row>
    <row r="70" spans="20:21" x14ac:dyDescent="0.3">
      <c r="T70" s="9"/>
      <c r="U70" s="9"/>
    </row>
    <row r="71" spans="20:21" x14ac:dyDescent="0.3">
      <c r="T71" s="9"/>
      <c r="U71" s="9"/>
    </row>
    <row r="72" spans="20:21" x14ac:dyDescent="0.3">
      <c r="T72" s="9"/>
      <c r="U72" s="9"/>
    </row>
    <row r="73" spans="20:21" x14ac:dyDescent="0.3">
      <c r="T73" s="9"/>
      <c r="U73" s="9"/>
    </row>
    <row r="74" spans="20:21" x14ac:dyDescent="0.3">
      <c r="T74" s="9"/>
      <c r="U74" s="9"/>
    </row>
    <row r="75" spans="20:21" x14ac:dyDescent="0.3">
      <c r="T75" s="9"/>
      <c r="U75" s="9"/>
    </row>
    <row r="76" spans="20:21" x14ac:dyDescent="0.3">
      <c r="T76" s="9"/>
      <c r="U76" s="9"/>
    </row>
    <row r="77" spans="20:21" x14ac:dyDescent="0.3">
      <c r="T77" s="9"/>
      <c r="U77" s="9"/>
    </row>
    <row r="78" spans="20:21" x14ac:dyDescent="0.3">
      <c r="T78" s="9"/>
      <c r="U78" s="9"/>
    </row>
    <row r="79" spans="20:21" x14ac:dyDescent="0.3">
      <c r="T79" s="9"/>
      <c r="U79" s="9"/>
    </row>
    <row r="80" spans="20:21" x14ac:dyDescent="0.3">
      <c r="T80" s="9"/>
      <c r="U80" s="9"/>
    </row>
    <row r="81" spans="20:21" x14ac:dyDescent="0.3">
      <c r="T81" s="9"/>
      <c r="U81" s="9"/>
    </row>
    <row r="82" spans="20:21" x14ac:dyDescent="0.3">
      <c r="T82" s="9"/>
      <c r="U82" s="9"/>
    </row>
    <row r="83" spans="20:21" x14ac:dyDescent="0.3">
      <c r="T83" s="9"/>
      <c r="U83" s="9"/>
    </row>
    <row r="84" spans="20:21" x14ac:dyDescent="0.3">
      <c r="T84" s="9"/>
      <c r="U84" s="9"/>
    </row>
    <row r="85" spans="20:21" x14ac:dyDescent="0.3">
      <c r="T85" s="9"/>
      <c r="U85" s="9"/>
    </row>
    <row r="86" spans="20:21" x14ac:dyDescent="0.3">
      <c r="T86" s="9"/>
      <c r="U86" s="9"/>
    </row>
    <row r="87" spans="20:21" x14ac:dyDescent="0.3">
      <c r="T87" s="9"/>
      <c r="U87" s="9"/>
    </row>
    <row r="88" spans="20:21" x14ac:dyDescent="0.3">
      <c r="T88" s="9"/>
      <c r="U88" s="9"/>
    </row>
    <row r="89" spans="20:21" x14ac:dyDescent="0.3">
      <c r="T89" s="9"/>
      <c r="U89" s="9"/>
    </row>
    <row r="90" spans="20:21" x14ac:dyDescent="0.3">
      <c r="T90" s="9"/>
      <c r="U90" s="9"/>
    </row>
    <row r="91" spans="20:21" x14ac:dyDescent="0.3">
      <c r="T91" s="9"/>
      <c r="U91" s="9"/>
    </row>
    <row r="92" spans="20:21" x14ac:dyDescent="0.3">
      <c r="T92" s="9"/>
      <c r="U92" s="9"/>
    </row>
    <row r="93" spans="20:21" x14ac:dyDescent="0.3">
      <c r="T93" s="9"/>
      <c r="U93" s="9"/>
    </row>
  </sheetData>
  <autoFilter ref="A8:WZL15" xr:uid="{00000000-0009-0000-0000-000004000000}"/>
  <dataConsolidate/>
  <mergeCells count="25">
    <mergeCell ref="N7:N8"/>
    <mergeCell ref="A13:A15"/>
    <mergeCell ref="B13:B15"/>
    <mergeCell ref="C7:C8"/>
    <mergeCell ref="D7:D8"/>
    <mergeCell ref="E7:E8"/>
    <mergeCell ref="A7:A8"/>
    <mergeCell ref="B7:B8"/>
    <mergeCell ref="F7:G7"/>
    <mergeCell ref="H7:I7"/>
    <mergeCell ref="J7:K7"/>
    <mergeCell ref="L7:M7"/>
    <mergeCell ref="A1:A4"/>
    <mergeCell ref="V2:V3"/>
    <mergeCell ref="B1:U3"/>
    <mergeCell ref="B4:T4"/>
    <mergeCell ref="A5:V5"/>
    <mergeCell ref="O7:O8"/>
    <mergeCell ref="S7:S8"/>
    <mergeCell ref="V7:V8"/>
    <mergeCell ref="P7:P8"/>
    <mergeCell ref="Q7:Q8"/>
    <mergeCell ref="R7:R8"/>
    <mergeCell ref="T7:T8"/>
    <mergeCell ref="U7:U8"/>
  </mergeCells>
  <printOptions horizontalCentered="1" verticalCentered="1"/>
  <pageMargins left="0" right="0" top="0.35433070866141736" bottom="0.35433070866141736" header="0.31496062992125984" footer="0.31496062992125984"/>
  <pageSetup paperSize="120" scale="10" fitToHeight="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ZT93"/>
  <sheetViews>
    <sheetView showGridLines="0" zoomScale="60" zoomScaleNormal="60" zoomScaleSheetLayoutView="75" zoomScalePageLayoutView="75" workbookViewId="0">
      <selection activeCell="A9" sqref="A9"/>
    </sheetView>
  </sheetViews>
  <sheetFormatPr baseColWidth="10" defaultRowHeight="13.8" x14ac:dyDescent="0.3"/>
  <cols>
    <col min="1" max="2" width="35.6640625" style="4" customWidth="1"/>
    <col min="3" max="3" width="23.33203125" style="4" customWidth="1"/>
    <col min="4" max="4" width="13.88671875" style="4" customWidth="1"/>
    <col min="5" max="5" width="13.5546875" style="4" customWidth="1"/>
    <col min="6" max="6" width="18.6640625" style="4" customWidth="1"/>
    <col min="7" max="7" width="86.21875" style="4" customWidth="1"/>
    <col min="8" max="8" width="19.88671875" style="4" hidden="1" customWidth="1"/>
    <col min="9" max="9" width="21.33203125" style="4" hidden="1" customWidth="1"/>
    <col min="10" max="10" width="18.44140625" style="4" hidden="1" customWidth="1"/>
    <col min="11" max="11" width="78.33203125" style="4" hidden="1" customWidth="1"/>
    <col min="12" max="12" width="22.6640625" style="4" hidden="1" customWidth="1"/>
    <col min="13" max="13" width="52.33203125" style="4" hidden="1" customWidth="1"/>
    <col min="14" max="15" width="17.6640625" style="3" customWidth="1"/>
    <col min="16" max="16" width="18.6640625" style="4" customWidth="1"/>
    <col min="17" max="17" width="15.44140625" style="4" customWidth="1"/>
    <col min="18" max="18" width="14.33203125" style="4" customWidth="1"/>
    <col min="19" max="20" width="18.6640625" style="4" customWidth="1"/>
    <col min="21" max="21" width="31.33203125" style="4" customWidth="1"/>
    <col min="22" max="22" width="48.109375" style="5" customWidth="1"/>
    <col min="23" max="16242" width="11.44140625" style="3"/>
    <col min="16243" max="16243" width="8.6640625" style="3" customWidth="1"/>
    <col min="16244" max="16384" width="19.6640625" style="3" customWidth="1"/>
  </cols>
  <sheetData>
    <row r="1" spans="1:22 16244:16244" s="6" customFormat="1" ht="15" customHeight="1" x14ac:dyDescent="0.3">
      <c r="A1" s="529"/>
      <c r="B1" s="496" t="s">
        <v>0</v>
      </c>
      <c r="C1" s="497"/>
      <c r="D1" s="497"/>
      <c r="E1" s="497"/>
      <c r="F1" s="497"/>
      <c r="G1" s="497"/>
      <c r="H1" s="497"/>
      <c r="I1" s="497"/>
      <c r="J1" s="497"/>
      <c r="K1" s="497"/>
      <c r="L1" s="497"/>
      <c r="M1" s="497"/>
      <c r="N1" s="497"/>
      <c r="O1" s="497"/>
      <c r="P1" s="497"/>
      <c r="Q1" s="497"/>
      <c r="R1" s="497"/>
      <c r="S1" s="497"/>
      <c r="T1" s="497"/>
      <c r="U1" s="498"/>
      <c r="V1" s="386" t="s">
        <v>567</v>
      </c>
      <c r="WZT1" s="6" t="s">
        <v>1</v>
      </c>
    </row>
    <row r="2" spans="1:22 16244:16244" s="1" customFormat="1" ht="24" customHeight="1" x14ac:dyDescent="0.3">
      <c r="A2" s="530"/>
      <c r="B2" s="499"/>
      <c r="C2" s="500"/>
      <c r="D2" s="500"/>
      <c r="E2" s="500"/>
      <c r="F2" s="500"/>
      <c r="G2" s="500"/>
      <c r="H2" s="500"/>
      <c r="I2" s="500"/>
      <c r="J2" s="500"/>
      <c r="K2" s="500"/>
      <c r="L2" s="500"/>
      <c r="M2" s="500"/>
      <c r="N2" s="500"/>
      <c r="O2" s="500"/>
      <c r="P2" s="500"/>
      <c r="Q2" s="500"/>
      <c r="R2" s="500"/>
      <c r="S2" s="500"/>
      <c r="T2" s="500"/>
      <c r="U2" s="501"/>
      <c r="V2" s="488" t="s">
        <v>561</v>
      </c>
    </row>
    <row r="3" spans="1:22 16244:16244" s="6" customFormat="1" ht="27" customHeight="1" x14ac:dyDescent="0.3">
      <c r="A3" s="530"/>
      <c r="B3" s="502"/>
      <c r="C3" s="503"/>
      <c r="D3" s="503"/>
      <c r="E3" s="503"/>
      <c r="F3" s="503"/>
      <c r="G3" s="503"/>
      <c r="H3" s="503"/>
      <c r="I3" s="503"/>
      <c r="J3" s="503"/>
      <c r="K3" s="503"/>
      <c r="L3" s="503"/>
      <c r="M3" s="503"/>
      <c r="N3" s="503"/>
      <c r="O3" s="503"/>
      <c r="P3" s="503"/>
      <c r="Q3" s="503"/>
      <c r="R3" s="503"/>
      <c r="S3" s="503"/>
      <c r="T3" s="503"/>
      <c r="U3" s="504"/>
      <c r="V3" s="489"/>
      <c r="WZT3" s="6" t="s">
        <v>2</v>
      </c>
    </row>
    <row r="4" spans="1:22 16244:16244" s="6" customFormat="1" ht="38.25" customHeight="1" x14ac:dyDescent="0.3">
      <c r="A4" s="530"/>
      <c r="B4" s="521" t="s">
        <v>3</v>
      </c>
      <c r="C4" s="522"/>
      <c r="D4" s="522"/>
      <c r="E4" s="522"/>
      <c r="F4" s="522"/>
      <c r="G4" s="522"/>
      <c r="H4" s="522"/>
      <c r="I4" s="522"/>
      <c r="J4" s="522"/>
      <c r="K4" s="522"/>
      <c r="L4" s="522"/>
      <c r="M4" s="522"/>
      <c r="N4" s="522"/>
      <c r="O4" s="522"/>
      <c r="P4" s="522"/>
      <c r="Q4" s="522"/>
      <c r="R4" s="522"/>
      <c r="S4" s="522"/>
      <c r="T4" s="523"/>
      <c r="U4" s="395" t="s">
        <v>4</v>
      </c>
      <c r="V4" s="396">
        <v>6</v>
      </c>
    </row>
    <row r="5" spans="1:22 16244:16244" s="6" customFormat="1" ht="32.25" customHeight="1" thickBot="1" x14ac:dyDescent="0.35">
      <c r="A5" s="490" t="s">
        <v>559</v>
      </c>
      <c r="B5" s="491"/>
      <c r="C5" s="491"/>
      <c r="D5" s="491"/>
      <c r="E5" s="491"/>
      <c r="F5" s="491"/>
      <c r="G5" s="491"/>
      <c r="H5" s="491"/>
      <c r="I5" s="491"/>
      <c r="J5" s="491"/>
      <c r="K5" s="491"/>
      <c r="L5" s="491"/>
      <c r="M5" s="491"/>
      <c r="N5" s="491"/>
      <c r="O5" s="491"/>
      <c r="P5" s="491"/>
      <c r="Q5" s="491"/>
      <c r="R5" s="491"/>
      <c r="S5" s="491"/>
      <c r="T5" s="491"/>
      <c r="U5" s="491"/>
      <c r="V5" s="492"/>
    </row>
    <row r="6" spans="1:22 16244:16244" s="2" customFormat="1" ht="42" customHeight="1" thickBot="1" x14ac:dyDescent="0.35">
      <c r="A6" s="184"/>
    </row>
    <row r="7" spans="1:22 16244:16244" s="7" customFormat="1" ht="16.5" customHeight="1" x14ac:dyDescent="0.3">
      <c r="A7" s="517" t="s">
        <v>5</v>
      </c>
      <c r="B7" s="519" t="s">
        <v>6</v>
      </c>
      <c r="C7" s="519" t="s">
        <v>7</v>
      </c>
      <c r="D7" s="483" t="s">
        <v>8</v>
      </c>
      <c r="E7" s="483" t="s">
        <v>218</v>
      </c>
      <c r="F7" s="561" t="s">
        <v>573</v>
      </c>
      <c r="G7" s="562"/>
      <c r="H7" s="559" t="s">
        <v>574</v>
      </c>
      <c r="I7" s="560"/>
      <c r="J7" s="559" t="s">
        <v>575</v>
      </c>
      <c r="K7" s="560"/>
      <c r="L7" s="559" t="s">
        <v>576</v>
      </c>
      <c r="M7" s="560"/>
      <c r="N7" s="563" t="s">
        <v>577</v>
      </c>
      <c r="O7" s="483" t="s">
        <v>551</v>
      </c>
      <c r="P7" s="483" t="s">
        <v>216</v>
      </c>
      <c r="Q7" s="483" t="s">
        <v>217</v>
      </c>
      <c r="R7" s="483" t="s">
        <v>218</v>
      </c>
      <c r="S7" s="483" t="s">
        <v>9</v>
      </c>
      <c r="T7" s="482" t="s">
        <v>553</v>
      </c>
      <c r="U7" s="540" t="s">
        <v>552</v>
      </c>
      <c r="V7" s="542" t="s">
        <v>10</v>
      </c>
    </row>
    <row r="8" spans="1:22 16244:16244" s="7" customFormat="1" ht="18" customHeight="1" x14ac:dyDescent="0.3">
      <c r="A8" s="518"/>
      <c r="B8" s="520"/>
      <c r="C8" s="520"/>
      <c r="D8" s="484"/>
      <c r="E8" s="484"/>
      <c r="F8" s="418" t="s">
        <v>158</v>
      </c>
      <c r="G8" s="418" t="s">
        <v>159</v>
      </c>
      <c r="H8" s="413" t="s">
        <v>158</v>
      </c>
      <c r="I8" s="413" t="s">
        <v>159</v>
      </c>
      <c r="J8" s="413" t="s">
        <v>158</v>
      </c>
      <c r="K8" s="413" t="s">
        <v>159</v>
      </c>
      <c r="L8" s="413" t="s">
        <v>158</v>
      </c>
      <c r="M8" s="413" t="s">
        <v>159</v>
      </c>
      <c r="N8" s="564"/>
      <c r="O8" s="484"/>
      <c r="P8" s="484"/>
      <c r="Q8" s="484"/>
      <c r="R8" s="484"/>
      <c r="S8" s="484"/>
      <c r="T8" s="485"/>
      <c r="U8" s="541"/>
      <c r="V8" s="543"/>
    </row>
    <row r="9" spans="1:22 16244:16244" s="190" customFormat="1" ht="248.4" x14ac:dyDescent="0.3">
      <c r="A9" s="416" t="s">
        <v>476</v>
      </c>
      <c r="B9" s="358" t="s">
        <v>477</v>
      </c>
      <c r="C9" s="417" t="s">
        <v>116</v>
      </c>
      <c r="D9" s="417" t="s">
        <v>117</v>
      </c>
      <c r="E9" s="192">
        <f>R9</f>
        <v>6</v>
      </c>
      <c r="F9" s="436">
        <v>0</v>
      </c>
      <c r="G9" s="438" t="s">
        <v>635</v>
      </c>
      <c r="H9" s="211"/>
      <c r="I9" s="217"/>
      <c r="J9" s="368"/>
      <c r="K9" s="339"/>
      <c r="L9" s="362"/>
      <c r="M9" s="377"/>
      <c r="N9" s="375">
        <f>F9</f>
        <v>0</v>
      </c>
      <c r="O9" s="211">
        <v>5</v>
      </c>
      <c r="P9" s="192">
        <v>6</v>
      </c>
      <c r="Q9" s="417">
        <v>6</v>
      </c>
      <c r="R9" s="417">
        <v>6</v>
      </c>
      <c r="S9" s="417">
        <v>23</v>
      </c>
      <c r="T9" s="211">
        <v>17</v>
      </c>
      <c r="U9" s="348">
        <f t="shared" ref="U9:U14" si="0">T9/S9</f>
        <v>0.73913043478260865</v>
      </c>
      <c r="V9" s="455"/>
    </row>
    <row r="10" spans="1:22 16244:16244" s="190" customFormat="1" ht="41.4" x14ac:dyDescent="0.25">
      <c r="A10" s="422" t="s">
        <v>118</v>
      </c>
      <c r="B10" s="210" t="s">
        <v>477</v>
      </c>
      <c r="C10" s="417" t="s">
        <v>119</v>
      </c>
      <c r="D10" s="417" t="s">
        <v>12</v>
      </c>
      <c r="E10" s="192">
        <f t="shared" ref="E10:E17" si="1">R10</f>
        <v>1</v>
      </c>
      <c r="F10" s="340">
        <v>0</v>
      </c>
      <c r="G10" s="438" t="s">
        <v>636</v>
      </c>
      <c r="H10" s="246"/>
      <c r="I10" s="232"/>
      <c r="J10" s="340"/>
      <c r="K10" s="233"/>
      <c r="L10" s="376"/>
      <c r="M10" s="378"/>
      <c r="N10" s="375">
        <f t="shared" ref="N10:N30" si="2">F10</f>
        <v>0</v>
      </c>
      <c r="O10" s="231">
        <v>1</v>
      </c>
      <c r="P10" s="192">
        <v>1</v>
      </c>
      <c r="Q10" s="417">
        <v>1</v>
      </c>
      <c r="R10" s="417">
        <v>1</v>
      </c>
      <c r="S10" s="417">
        <v>4</v>
      </c>
      <c r="T10" s="246">
        <v>0</v>
      </c>
      <c r="U10" s="348">
        <f t="shared" si="0"/>
        <v>0</v>
      </c>
      <c r="V10" s="455"/>
    </row>
    <row r="11" spans="1:22 16244:16244" s="190" customFormat="1" ht="331.2" x14ac:dyDescent="0.3">
      <c r="A11" s="416" t="s">
        <v>120</v>
      </c>
      <c r="B11" s="358" t="s">
        <v>477</v>
      </c>
      <c r="C11" s="417" t="s">
        <v>121</v>
      </c>
      <c r="D11" s="417" t="s">
        <v>34</v>
      </c>
      <c r="E11" s="192">
        <f t="shared" si="1"/>
        <v>22</v>
      </c>
      <c r="F11" s="342">
        <v>14</v>
      </c>
      <c r="G11" s="597" t="s">
        <v>672</v>
      </c>
      <c r="H11" s="219"/>
      <c r="I11" s="203"/>
      <c r="J11" s="219"/>
      <c r="K11" s="339"/>
      <c r="L11" s="372"/>
      <c r="M11" s="379"/>
      <c r="N11" s="375">
        <f t="shared" si="2"/>
        <v>14</v>
      </c>
      <c r="O11" s="219">
        <v>16</v>
      </c>
      <c r="P11" s="192">
        <v>18</v>
      </c>
      <c r="Q11" s="417">
        <v>20</v>
      </c>
      <c r="R11" s="417">
        <v>22</v>
      </c>
      <c r="S11" s="417">
        <v>76</v>
      </c>
      <c r="T11" s="269">
        <f>86+15</f>
        <v>101</v>
      </c>
      <c r="U11" s="348">
        <f t="shared" si="0"/>
        <v>1.3289473684210527</v>
      </c>
      <c r="V11" s="282" t="s">
        <v>601</v>
      </c>
    </row>
    <row r="12" spans="1:22 16244:16244" s="190" customFormat="1" ht="207" x14ac:dyDescent="0.3">
      <c r="A12" s="416" t="s">
        <v>122</v>
      </c>
      <c r="B12" s="358" t="s">
        <v>36</v>
      </c>
      <c r="C12" s="417" t="s">
        <v>123</v>
      </c>
      <c r="D12" s="417" t="s">
        <v>12</v>
      </c>
      <c r="E12" s="192">
        <f t="shared" si="1"/>
        <v>5</v>
      </c>
      <c r="F12" s="192">
        <v>0</v>
      </c>
      <c r="G12" s="438" t="s">
        <v>637</v>
      </c>
      <c r="H12" s="353"/>
      <c r="I12" s="349"/>
      <c r="J12" s="342"/>
      <c r="K12" s="343"/>
      <c r="L12" s="192"/>
      <c r="M12" s="292"/>
      <c r="N12" s="375">
        <f t="shared" si="2"/>
        <v>0</v>
      </c>
      <c r="O12" s="417">
        <v>7</v>
      </c>
      <c r="P12" s="192">
        <v>5</v>
      </c>
      <c r="Q12" s="417">
        <v>5</v>
      </c>
      <c r="R12" s="417">
        <v>5</v>
      </c>
      <c r="S12" s="417">
        <v>22</v>
      </c>
      <c r="T12" s="417">
        <v>17</v>
      </c>
      <c r="U12" s="348">
        <f t="shared" si="0"/>
        <v>0.77272727272727271</v>
      </c>
      <c r="V12" s="282"/>
    </row>
    <row r="13" spans="1:22 16244:16244" s="190" customFormat="1" ht="69" x14ac:dyDescent="0.3">
      <c r="A13" s="416" t="s">
        <v>478</v>
      </c>
      <c r="B13" s="358" t="s">
        <v>36</v>
      </c>
      <c r="C13" s="417" t="s">
        <v>124</v>
      </c>
      <c r="D13" s="417" t="s">
        <v>70</v>
      </c>
      <c r="E13" s="192">
        <f t="shared" si="1"/>
        <v>2</v>
      </c>
      <c r="F13" s="192">
        <v>2</v>
      </c>
      <c r="G13" s="438" t="s">
        <v>588</v>
      </c>
      <c r="H13" s="353"/>
      <c r="I13" s="206"/>
      <c r="J13" s="353"/>
      <c r="K13" s="343"/>
      <c r="L13" s="353"/>
      <c r="M13" s="344"/>
      <c r="N13" s="375">
        <f t="shared" si="2"/>
        <v>2</v>
      </c>
      <c r="O13" s="417">
        <v>2</v>
      </c>
      <c r="P13" s="192">
        <v>2</v>
      </c>
      <c r="Q13" s="417">
        <v>2</v>
      </c>
      <c r="R13" s="417">
        <v>2</v>
      </c>
      <c r="S13" s="417">
        <v>8</v>
      </c>
      <c r="T13" s="285">
        <f>6+2</f>
        <v>8</v>
      </c>
      <c r="U13" s="348">
        <f t="shared" si="0"/>
        <v>1</v>
      </c>
      <c r="V13" s="456" t="s">
        <v>601</v>
      </c>
    </row>
    <row r="14" spans="1:22 16244:16244" s="190" customFormat="1" ht="82.8" x14ac:dyDescent="0.3">
      <c r="A14" s="416" t="s">
        <v>125</v>
      </c>
      <c r="B14" s="358" t="s">
        <v>36</v>
      </c>
      <c r="C14" s="417" t="s">
        <v>220</v>
      </c>
      <c r="D14" s="417" t="s">
        <v>70</v>
      </c>
      <c r="E14" s="192">
        <f t="shared" si="1"/>
        <v>1</v>
      </c>
      <c r="F14" s="246" t="s">
        <v>83</v>
      </c>
      <c r="G14" s="438" t="s">
        <v>594</v>
      </c>
      <c r="H14" s="353"/>
      <c r="I14" s="206"/>
      <c r="J14" s="342"/>
      <c r="K14" s="344"/>
      <c r="L14" s="342"/>
      <c r="M14" s="344"/>
      <c r="N14" s="375" t="str">
        <f t="shared" si="2"/>
        <v>NA</v>
      </c>
      <c r="O14" s="246">
        <v>0</v>
      </c>
      <c r="P14" s="192">
        <v>1</v>
      </c>
      <c r="Q14" s="417">
        <v>0</v>
      </c>
      <c r="R14" s="417">
        <v>1</v>
      </c>
      <c r="S14" s="417">
        <v>2</v>
      </c>
      <c r="T14" s="285">
        <f>1+1</f>
        <v>2</v>
      </c>
      <c r="U14" s="348">
        <f t="shared" si="0"/>
        <v>1</v>
      </c>
      <c r="V14" s="456" t="s">
        <v>601</v>
      </c>
    </row>
    <row r="15" spans="1:22 16244:16244" s="190" customFormat="1" ht="27.6" x14ac:dyDescent="0.3">
      <c r="A15" s="572" t="s">
        <v>126</v>
      </c>
      <c r="B15" s="423" t="s">
        <v>15</v>
      </c>
      <c r="C15" s="423" t="s">
        <v>127</v>
      </c>
      <c r="D15" s="234" t="s">
        <v>12</v>
      </c>
      <c r="E15" s="192">
        <f t="shared" si="1"/>
        <v>60</v>
      </c>
      <c r="F15" s="235">
        <v>24</v>
      </c>
      <c r="G15" s="438" t="s">
        <v>582</v>
      </c>
      <c r="H15" s="235"/>
      <c r="I15" s="236"/>
      <c r="J15" s="327"/>
      <c r="K15" s="237"/>
      <c r="L15" s="327"/>
      <c r="M15" s="237"/>
      <c r="N15" s="375">
        <f t="shared" si="2"/>
        <v>24</v>
      </c>
      <c r="O15" s="325">
        <v>30</v>
      </c>
      <c r="P15" s="332">
        <v>68</v>
      </c>
      <c r="Q15" s="327">
        <v>75</v>
      </c>
      <c r="R15" s="327">
        <v>60</v>
      </c>
      <c r="S15" s="333">
        <f>O15+P15+Q15+R15</f>
        <v>233</v>
      </c>
      <c r="T15" s="334">
        <f>165+N15</f>
        <v>189</v>
      </c>
      <c r="U15" s="348">
        <f>T15/S15</f>
        <v>0.81115879828326176</v>
      </c>
      <c r="V15" s="457"/>
    </row>
    <row r="16" spans="1:22 16244:16244" s="190" customFormat="1" ht="41.4" x14ac:dyDescent="0.3">
      <c r="A16" s="573"/>
      <c r="B16" s="304" t="s">
        <v>15</v>
      </c>
      <c r="C16" s="417" t="s">
        <v>128</v>
      </c>
      <c r="D16" s="191" t="s">
        <v>12</v>
      </c>
      <c r="E16" s="192">
        <f t="shared" si="1"/>
        <v>6</v>
      </c>
      <c r="F16" s="238">
        <v>2</v>
      </c>
      <c r="G16" s="438" t="s">
        <v>664</v>
      </c>
      <c r="H16" s="239"/>
      <c r="I16" s="349"/>
      <c r="J16" s="325"/>
      <c r="K16" s="328"/>
      <c r="L16" s="325"/>
      <c r="M16" s="328"/>
      <c r="N16" s="375">
        <f t="shared" si="2"/>
        <v>2</v>
      </c>
      <c r="O16" s="325">
        <v>4</v>
      </c>
      <c r="P16" s="335">
        <v>5</v>
      </c>
      <c r="Q16" s="325">
        <v>7</v>
      </c>
      <c r="R16" s="325">
        <v>6</v>
      </c>
      <c r="S16" s="368">
        <f>O16+P16+Q16+R16</f>
        <v>22</v>
      </c>
      <c r="T16" s="334">
        <f>16+N16</f>
        <v>18</v>
      </c>
      <c r="U16" s="348">
        <f>T16/S16</f>
        <v>0.81818181818181823</v>
      </c>
      <c r="V16" s="458"/>
    </row>
    <row r="17" spans="1:22" s="190" customFormat="1" ht="27.6" x14ac:dyDescent="0.3">
      <c r="A17" s="573"/>
      <c r="B17" s="304" t="s">
        <v>15</v>
      </c>
      <c r="C17" s="417" t="s">
        <v>129</v>
      </c>
      <c r="D17" s="191" t="s">
        <v>12</v>
      </c>
      <c r="E17" s="192">
        <f t="shared" si="1"/>
        <v>1405000</v>
      </c>
      <c r="F17" s="181">
        <v>294628</v>
      </c>
      <c r="G17" s="438" t="s">
        <v>638</v>
      </c>
      <c r="H17" s="187"/>
      <c r="I17" s="349"/>
      <c r="J17" s="188"/>
      <c r="K17" s="328"/>
      <c r="L17" s="188"/>
      <c r="M17" s="328"/>
      <c r="N17" s="189">
        <f t="shared" si="2"/>
        <v>294628</v>
      </c>
      <c r="O17" s="189">
        <v>1405000</v>
      </c>
      <c r="P17" s="336">
        <v>702500</v>
      </c>
      <c r="Q17" s="337">
        <v>1405000</v>
      </c>
      <c r="R17" s="337">
        <v>1405000</v>
      </c>
      <c r="S17" s="338">
        <v>4917500</v>
      </c>
      <c r="T17" s="334">
        <f>2441740+N17</f>
        <v>2736368</v>
      </c>
      <c r="U17" s="348">
        <f>T17/S17</f>
        <v>0.55645510930350783</v>
      </c>
      <c r="V17" s="326"/>
    </row>
    <row r="18" spans="1:22" s="190" customFormat="1" ht="96.6" x14ac:dyDescent="0.3">
      <c r="A18" s="573"/>
      <c r="B18" s="304" t="s">
        <v>15</v>
      </c>
      <c r="C18" s="417" t="s">
        <v>130</v>
      </c>
      <c r="D18" s="191" t="s">
        <v>12</v>
      </c>
      <c r="E18" s="192">
        <v>224</v>
      </c>
      <c r="F18" s="197">
        <v>62</v>
      </c>
      <c r="G18" s="438" t="s">
        <v>665</v>
      </c>
      <c r="H18" s="244"/>
      <c r="I18" s="349"/>
      <c r="J18" s="329"/>
      <c r="K18" s="328"/>
      <c r="L18" s="329"/>
      <c r="M18" s="328"/>
      <c r="N18" s="375">
        <f t="shared" si="2"/>
        <v>62</v>
      </c>
      <c r="O18" s="340">
        <v>468</v>
      </c>
      <c r="P18" s="336">
        <v>224</v>
      </c>
      <c r="Q18" s="337">
        <v>224</v>
      </c>
      <c r="R18" s="325">
        <v>224</v>
      </c>
      <c r="S18" s="338">
        <f>SUM(O18:R18)</f>
        <v>1140</v>
      </c>
      <c r="T18" s="334">
        <f>468+N18</f>
        <v>530</v>
      </c>
      <c r="U18" s="348">
        <f>T18/S18</f>
        <v>0.46491228070175439</v>
      </c>
      <c r="V18" s="326"/>
    </row>
    <row r="19" spans="1:22" s="190" customFormat="1" ht="55.2" x14ac:dyDescent="0.3">
      <c r="A19" s="574"/>
      <c r="B19" s="304" t="s">
        <v>15</v>
      </c>
      <c r="C19" s="417" t="s">
        <v>131</v>
      </c>
      <c r="D19" s="191" t="s">
        <v>12</v>
      </c>
      <c r="E19" s="192">
        <v>1350000</v>
      </c>
      <c r="F19" s="240">
        <v>181533</v>
      </c>
      <c r="G19" s="438" t="s">
        <v>639</v>
      </c>
      <c r="H19" s="182"/>
      <c r="I19" s="241"/>
      <c r="J19" s="183"/>
      <c r="K19" s="328"/>
      <c r="L19" s="183"/>
      <c r="M19" s="328"/>
      <c r="N19" s="375">
        <f t="shared" si="2"/>
        <v>181533</v>
      </c>
      <c r="O19" s="337">
        <v>1500000</v>
      </c>
      <c r="P19" s="336">
        <v>675000</v>
      </c>
      <c r="Q19" s="337">
        <v>1350000</v>
      </c>
      <c r="R19" s="337">
        <v>1350000</v>
      </c>
      <c r="S19" s="338">
        <f>SUM(O19:R19)</f>
        <v>4875000</v>
      </c>
      <c r="T19" s="334">
        <f>3737960+N19</f>
        <v>3919493</v>
      </c>
      <c r="U19" s="348">
        <f t="shared" ref="U19:U21" si="3">T19/S19</f>
        <v>0.8039985641025641</v>
      </c>
      <c r="V19" s="326"/>
    </row>
    <row r="20" spans="1:22" s="190" customFormat="1" ht="27.6" x14ac:dyDescent="0.3">
      <c r="A20" s="576" t="s">
        <v>132</v>
      </c>
      <c r="B20" s="304" t="s">
        <v>15</v>
      </c>
      <c r="C20" s="417" t="s">
        <v>133</v>
      </c>
      <c r="D20" s="417" t="s">
        <v>17</v>
      </c>
      <c r="E20" s="242">
        <f>R20</f>
        <v>1</v>
      </c>
      <c r="F20" s="367">
        <v>0.03</v>
      </c>
      <c r="G20" s="438" t="s">
        <v>583</v>
      </c>
      <c r="H20" s="367"/>
      <c r="I20" s="241"/>
      <c r="J20" s="330"/>
      <c r="K20" s="328"/>
      <c r="L20" s="367"/>
      <c r="M20" s="366"/>
      <c r="N20" s="439">
        <f t="shared" si="2"/>
        <v>0.03</v>
      </c>
      <c r="O20" s="341">
        <v>0.25</v>
      </c>
      <c r="P20" s="242">
        <v>0.5</v>
      </c>
      <c r="Q20" s="348">
        <v>0.75</v>
      </c>
      <c r="R20" s="348">
        <v>1</v>
      </c>
      <c r="S20" s="348">
        <v>1</v>
      </c>
      <c r="T20" s="305">
        <f>75%+N20</f>
        <v>0.78</v>
      </c>
      <c r="U20" s="348">
        <f t="shared" si="3"/>
        <v>0.78</v>
      </c>
      <c r="V20" s="459"/>
    </row>
    <row r="21" spans="1:22" s="190" customFormat="1" ht="64.5" customHeight="1" thickBot="1" x14ac:dyDescent="0.35">
      <c r="A21" s="577"/>
      <c r="B21" s="304" t="s">
        <v>15</v>
      </c>
      <c r="C21" s="417" t="s">
        <v>134</v>
      </c>
      <c r="D21" s="417" t="s">
        <v>19</v>
      </c>
      <c r="E21" s="192">
        <f>R21</f>
        <v>0</v>
      </c>
      <c r="F21" s="243"/>
      <c r="G21" s="589" t="s">
        <v>673</v>
      </c>
      <c r="H21" s="244"/>
      <c r="I21" s="245"/>
      <c r="J21" s="329"/>
      <c r="K21" s="331"/>
      <c r="L21" s="329"/>
      <c r="M21" s="331"/>
      <c r="N21" s="375">
        <f t="shared" si="2"/>
        <v>0</v>
      </c>
      <c r="O21" s="340">
        <v>1</v>
      </c>
      <c r="P21" s="247">
        <v>1</v>
      </c>
      <c r="Q21" s="248">
        <v>1</v>
      </c>
      <c r="R21" s="248">
        <v>0</v>
      </c>
      <c r="S21" s="309">
        <v>3</v>
      </c>
      <c r="T21" s="334">
        <v>2</v>
      </c>
      <c r="U21" s="348">
        <f t="shared" si="3"/>
        <v>0.66666666666666663</v>
      </c>
      <c r="V21" s="459"/>
    </row>
    <row r="22" spans="1:22" s="190" customFormat="1" ht="96.6" x14ac:dyDescent="0.3">
      <c r="A22" s="571" t="s">
        <v>135</v>
      </c>
      <c r="B22" s="557" t="s">
        <v>25</v>
      </c>
      <c r="C22" s="420" t="s">
        <v>136</v>
      </c>
      <c r="D22" s="191" t="s">
        <v>12</v>
      </c>
      <c r="E22" s="192">
        <f t="shared" ref="E22:E30" si="4">R22</f>
        <v>14</v>
      </c>
      <c r="F22" s="293">
        <v>13</v>
      </c>
      <c r="G22" s="438" t="s">
        <v>640</v>
      </c>
      <c r="H22" s="293"/>
      <c r="I22" s="206"/>
      <c r="J22" s="293"/>
      <c r="K22" s="397"/>
      <c r="L22" s="293"/>
      <c r="M22" s="206"/>
      <c r="N22" s="375">
        <f t="shared" si="2"/>
        <v>13</v>
      </c>
      <c r="O22" s="293">
        <v>11</v>
      </c>
      <c r="P22" s="198">
        <v>12</v>
      </c>
      <c r="Q22" s="246">
        <v>13</v>
      </c>
      <c r="R22" s="246">
        <v>14</v>
      </c>
      <c r="S22" s="246">
        <v>14</v>
      </c>
      <c r="T22" s="285">
        <f>N22</f>
        <v>13</v>
      </c>
      <c r="U22" s="348">
        <f t="shared" ref="U22:U30" si="5">T22/S22</f>
        <v>0.9285714285714286</v>
      </c>
      <c r="V22" s="460"/>
    </row>
    <row r="23" spans="1:22" s="190" customFormat="1" ht="69" x14ac:dyDescent="0.3">
      <c r="A23" s="571"/>
      <c r="B23" s="570"/>
      <c r="C23" s="191" t="s">
        <v>137</v>
      </c>
      <c r="D23" s="191" t="s">
        <v>138</v>
      </c>
      <c r="E23" s="192">
        <f t="shared" si="4"/>
        <v>49</v>
      </c>
      <c r="F23" s="293">
        <v>0</v>
      </c>
      <c r="G23" s="438" t="s">
        <v>641</v>
      </c>
      <c r="H23" s="293"/>
      <c r="I23" s="206"/>
      <c r="J23" s="293"/>
      <c r="K23" s="398"/>
      <c r="L23" s="293"/>
      <c r="M23" s="206"/>
      <c r="N23" s="375">
        <f t="shared" si="2"/>
        <v>0</v>
      </c>
      <c r="O23" s="293">
        <v>21</v>
      </c>
      <c r="P23" s="198">
        <v>57</v>
      </c>
      <c r="Q23" s="197">
        <v>73</v>
      </c>
      <c r="R23" s="197">
        <v>49</v>
      </c>
      <c r="S23" s="197">
        <v>200</v>
      </c>
      <c r="T23" s="285">
        <v>209</v>
      </c>
      <c r="U23" s="348">
        <f t="shared" si="5"/>
        <v>1.0449999999999999</v>
      </c>
      <c r="V23" s="460"/>
    </row>
    <row r="24" spans="1:22" s="190" customFormat="1" ht="110.4" x14ac:dyDescent="0.3">
      <c r="A24" s="572" t="s">
        <v>139</v>
      </c>
      <c r="B24" s="557" t="s">
        <v>25</v>
      </c>
      <c r="C24" s="199" t="s">
        <v>188</v>
      </c>
      <c r="D24" s="191" t="s">
        <v>138</v>
      </c>
      <c r="E24" s="192">
        <f t="shared" si="4"/>
        <v>8</v>
      </c>
      <c r="F24" s="293">
        <v>9</v>
      </c>
      <c r="G24" s="438" t="s">
        <v>642</v>
      </c>
      <c r="H24" s="293"/>
      <c r="I24" s="206"/>
      <c r="J24" s="293"/>
      <c r="K24" s="398"/>
      <c r="L24" s="293"/>
      <c r="M24" s="398"/>
      <c r="N24" s="375">
        <f t="shared" si="2"/>
        <v>9</v>
      </c>
      <c r="O24" s="293">
        <v>6</v>
      </c>
      <c r="P24" s="198">
        <v>6</v>
      </c>
      <c r="Q24" s="197">
        <v>7</v>
      </c>
      <c r="R24" s="197">
        <v>8</v>
      </c>
      <c r="S24" s="197">
        <v>8</v>
      </c>
      <c r="T24" s="285">
        <f>N24</f>
        <v>9</v>
      </c>
      <c r="U24" s="348">
        <f t="shared" si="5"/>
        <v>1.125</v>
      </c>
      <c r="V24" s="282" t="s">
        <v>601</v>
      </c>
    </row>
    <row r="25" spans="1:22" s="190" customFormat="1" ht="110.4" x14ac:dyDescent="0.3">
      <c r="A25" s="573"/>
      <c r="B25" s="575"/>
      <c r="C25" s="200" t="s">
        <v>140</v>
      </c>
      <c r="D25" s="191" t="s">
        <v>138</v>
      </c>
      <c r="E25" s="192">
        <f t="shared" si="4"/>
        <v>1161</v>
      </c>
      <c r="F25" s="293">
        <v>1160</v>
      </c>
      <c r="G25" s="438" t="s">
        <v>643</v>
      </c>
      <c r="H25" s="293"/>
      <c r="I25" s="206"/>
      <c r="J25" s="293"/>
      <c r="K25" s="398"/>
      <c r="L25" s="293"/>
      <c r="M25" s="398"/>
      <c r="N25" s="375">
        <f t="shared" si="2"/>
        <v>1160</v>
      </c>
      <c r="O25" s="293">
        <v>1145</v>
      </c>
      <c r="P25" s="198">
        <v>1152</v>
      </c>
      <c r="Q25" s="197">
        <v>1159</v>
      </c>
      <c r="R25" s="197">
        <v>1161</v>
      </c>
      <c r="S25" s="197">
        <v>1161</v>
      </c>
      <c r="T25" s="285">
        <v>1160</v>
      </c>
      <c r="U25" s="348">
        <f t="shared" si="5"/>
        <v>0.99913867355727826</v>
      </c>
      <c r="V25" s="282"/>
    </row>
    <row r="26" spans="1:22" s="190" customFormat="1" ht="262.2" x14ac:dyDescent="0.3">
      <c r="A26" s="574"/>
      <c r="B26" s="570"/>
      <c r="C26" s="200" t="s">
        <v>141</v>
      </c>
      <c r="D26" s="191" t="s">
        <v>138</v>
      </c>
      <c r="E26" s="192">
        <f t="shared" si="4"/>
        <v>5</v>
      </c>
      <c r="F26" s="293">
        <v>6</v>
      </c>
      <c r="G26" s="438" t="s">
        <v>644</v>
      </c>
      <c r="H26" s="293"/>
      <c r="I26" s="206"/>
      <c r="J26" s="293"/>
      <c r="K26" s="398"/>
      <c r="L26" s="293"/>
      <c r="M26" s="206"/>
      <c r="N26" s="375">
        <f t="shared" si="2"/>
        <v>6</v>
      </c>
      <c r="O26" s="293">
        <v>2</v>
      </c>
      <c r="P26" s="297">
        <v>2</v>
      </c>
      <c r="Q26" s="298">
        <v>6</v>
      </c>
      <c r="R26" s="298">
        <v>5</v>
      </c>
      <c r="S26" s="197">
        <v>5</v>
      </c>
      <c r="T26" s="285">
        <v>6</v>
      </c>
      <c r="U26" s="348">
        <f t="shared" si="5"/>
        <v>1.2</v>
      </c>
      <c r="V26" s="282" t="s">
        <v>601</v>
      </c>
    </row>
    <row r="27" spans="1:22" s="190" customFormat="1" ht="151.80000000000001" x14ac:dyDescent="0.3">
      <c r="A27" s="510" t="s">
        <v>142</v>
      </c>
      <c r="B27" s="557" t="s">
        <v>25</v>
      </c>
      <c r="C27" s="267" t="s">
        <v>191</v>
      </c>
      <c r="D27" s="191" t="s">
        <v>138</v>
      </c>
      <c r="E27" s="192">
        <f t="shared" si="4"/>
        <v>65</v>
      </c>
      <c r="F27" s="293">
        <v>63</v>
      </c>
      <c r="G27" s="438" t="s">
        <v>645</v>
      </c>
      <c r="H27" s="293"/>
      <c r="I27" s="206"/>
      <c r="J27" s="293"/>
      <c r="K27" s="398"/>
      <c r="L27" s="293"/>
      <c r="M27" s="399"/>
      <c r="N27" s="375">
        <f t="shared" si="2"/>
        <v>63</v>
      </c>
      <c r="O27" s="293">
        <v>55</v>
      </c>
      <c r="P27" s="202">
        <v>57</v>
      </c>
      <c r="Q27" s="201">
        <v>62</v>
      </c>
      <c r="R27" s="201">
        <v>65</v>
      </c>
      <c r="S27" s="201">
        <v>65</v>
      </c>
      <c r="T27" s="285">
        <f>N27</f>
        <v>63</v>
      </c>
      <c r="U27" s="348">
        <f t="shared" si="5"/>
        <v>0.96923076923076923</v>
      </c>
      <c r="V27" s="282"/>
    </row>
    <row r="28" spans="1:22" s="190" customFormat="1" ht="234.6" x14ac:dyDescent="0.3">
      <c r="A28" s="510"/>
      <c r="B28" s="570"/>
      <c r="C28" s="200" t="s">
        <v>143</v>
      </c>
      <c r="D28" s="191" t="s">
        <v>138</v>
      </c>
      <c r="E28" s="192">
        <f t="shared" si="4"/>
        <v>73</v>
      </c>
      <c r="F28" s="293">
        <v>72</v>
      </c>
      <c r="G28" s="438" t="s">
        <v>646</v>
      </c>
      <c r="H28" s="293"/>
      <c r="I28" s="206"/>
      <c r="J28" s="293"/>
      <c r="K28" s="398"/>
      <c r="L28" s="293"/>
      <c r="M28" s="399"/>
      <c r="N28" s="375">
        <f t="shared" si="2"/>
        <v>72</v>
      </c>
      <c r="O28" s="293">
        <v>67</v>
      </c>
      <c r="P28" s="202">
        <v>68</v>
      </c>
      <c r="Q28" s="201">
        <v>71</v>
      </c>
      <c r="R28" s="201">
        <v>73</v>
      </c>
      <c r="S28" s="201">
        <v>73</v>
      </c>
      <c r="T28" s="285">
        <f>N28</f>
        <v>72</v>
      </c>
      <c r="U28" s="348">
        <f t="shared" si="5"/>
        <v>0.98630136986301364</v>
      </c>
      <c r="V28" s="282"/>
    </row>
    <row r="29" spans="1:22" s="190" customFormat="1" ht="82.8" x14ac:dyDescent="0.3">
      <c r="A29" s="509" t="s">
        <v>144</v>
      </c>
      <c r="B29" s="557" t="s">
        <v>25</v>
      </c>
      <c r="C29" s="200" t="s">
        <v>145</v>
      </c>
      <c r="D29" s="191" t="s">
        <v>138</v>
      </c>
      <c r="E29" s="192">
        <f t="shared" si="4"/>
        <v>150</v>
      </c>
      <c r="F29" s="293">
        <v>150</v>
      </c>
      <c r="G29" s="438" t="s">
        <v>647</v>
      </c>
      <c r="H29" s="293"/>
      <c r="I29" s="206"/>
      <c r="J29" s="293"/>
      <c r="K29" s="398"/>
      <c r="L29" s="293"/>
      <c r="M29" s="399"/>
      <c r="N29" s="375">
        <f t="shared" si="2"/>
        <v>150</v>
      </c>
      <c r="O29" s="293">
        <v>150</v>
      </c>
      <c r="P29" s="198">
        <v>150</v>
      </c>
      <c r="Q29" s="197">
        <v>150</v>
      </c>
      <c r="R29" s="197">
        <v>150</v>
      </c>
      <c r="S29" s="197">
        <v>600</v>
      </c>
      <c r="T29" s="285">
        <f>450+N29</f>
        <v>600</v>
      </c>
      <c r="U29" s="348">
        <f t="shared" si="5"/>
        <v>1</v>
      </c>
      <c r="V29" s="282" t="s">
        <v>601</v>
      </c>
    </row>
    <row r="30" spans="1:22" s="190" customFormat="1" ht="152.4" thickBot="1" x14ac:dyDescent="0.35">
      <c r="A30" s="526"/>
      <c r="B30" s="558"/>
      <c r="C30" s="461" t="s">
        <v>146</v>
      </c>
      <c r="D30" s="462" t="s">
        <v>138</v>
      </c>
      <c r="E30" s="463">
        <f t="shared" si="4"/>
        <v>6</v>
      </c>
      <c r="F30" s="294">
        <v>7</v>
      </c>
      <c r="G30" s="464" t="s">
        <v>648</v>
      </c>
      <c r="H30" s="294"/>
      <c r="I30" s="279"/>
      <c r="J30" s="294"/>
      <c r="K30" s="400"/>
      <c r="L30" s="294"/>
      <c r="M30" s="465"/>
      <c r="N30" s="466">
        <f t="shared" si="2"/>
        <v>7</v>
      </c>
      <c r="O30" s="294">
        <v>8</v>
      </c>
      <c r="P30" s="467">
        <v>9</v>
      </c>
      <c r="Q30" s="468">
        <v>9</v>
      </c>
      <c r="R30" s="468">
        <v>6</v>
      </c>
      <c r="S30" s="468">
        <v>32</v>
      </c>
      <c r="T30" s="291">
        <f>26+N30</f>
        <v>33</v>
      </c>
      <c r="U30" s="255">
        <f t="shared" si="5"/>
        <v>1.03125</v>
      </c>
      <c r="V30" s="296" t="s">
        <v>601</v>
      </c>
    </row>
    <row r="31" spans="1:22" s="190" customFormat="1" ht="76.5" customHeight="1" x14ac:dyDescent="0.3">
      <c r="A31" s="193"/>
      <c r="B31" s="193"/>
      <c r="C31" s="193"/>
      <c r="D31" s="193"/>
      <c r="E31" s="193"/>
      <c r="F31" s="193"/>
      <c r="G31" s="193"/>
      <c r="H31" s="193"/>
      <c r="I31" s="193"/>
      <c r="J31" s="193"/>
      <c r="K31" s="193"/>
      <c r="L31" s="193"/>
      <c r="M31" s="193"/>
      <c r="P31" s="193"/>
      <c r="Q31" s="193"/>
      <c r="R31" s="193"/>
      <c r="S31" s="193"/>
      <c r="T31" s="193"/>
      <c r="V31" s="193"/>
    </row>
    <row r="32" spans="1:22" s="190" customFormat="1" x14ac:dyDescent="0.3">
      <c r="A32" s="193"/>
      <c r="B32" s="193"/>
      <c r="C32" s="193"/>
      <c r="D32" s="193"/>
      <c r="E32" s="193"/>
      <c r="F32" s="193"/>
      <c r="G32" s="193"/>
      <c r="H32" s="193"/>
      <c r="I32" s="193"/>
      <c r="J32" s="193"/>
      <c r="K32" s="193"/>
      <c r="L32" s="193"/>
      <c r="M32" s="193"/>
      <c r="P32" s="193"/>
      <c r="Q32" s="193"/>
      <c r="R32" s="193"/>
      <c r="S32" s="193"/>
      <c r="T32" s="193"/>
      <c r="V32" s="193"/>
    </row>
    <row r="33" spans="1:22" s="190" customFormat="1" x14ac:dyDescent="0.3">
      <c r="A33" s="193"/>
      <c r="B33" s="193"/>
      <c r="C33" s="193"/>
      <c r="D33" s="193"/>
      <c r="E33" s="193"/>
      <c r="F33" s="193"/>
      <c r="G33" s="193"/>
      <c r="H33" s="193"/>
      <c r="I33" s="193"/>
      <c r="J33" s="193"/>
      <c r="K33" s="193"/>
      <c r="L33" s="193"/>
      <c r="M33" s="193"/>
      <c r="P33" s="193"/>
      <c r="Q33" s="193"/>
      <c r="R33" s="193"/>
      <c r="S33" s="193"/>
      <c r="T33" s="193"/>
      <c r="V33" s="193"/>
    </row>
    <row r="34" spans="1:22" s="190" customFormat="1" x14ac:dyDescent="0.3">
      <c r="A34" s="193"/>
      <c r="B34" s="193"/>
      <c r="C34" s="193"/>
      <c r="D34" s="193"/>
      <c r="E34" s="193"/>
      <c r="F34" s="193"/>
      <c r="G34" s="193"/>
      <c r="H34" s="193"/>
      <c r="I34" s="193"/>
      <c r="J34" s="193"/>
      <c r="K34" s="193"/>
      <c r="L34" s="193"/>
      <c r="M34" s="193"/>
      <c r="P34" s="193"/>
      <c r="Q34" s="193"/>
      <c r="R34" s="193"/>
      <c r="S34" s="193"/>
      <c r="T34" s="193"/>
      <c r="V34" s="193"/>
    </row>
    <row r="35" spans="1:22" s="190" customFormat="1" x14ac:dyDescent="0.3">
      <c r="A35" s="193"/>
      <c r="B35" s="193"/>
      <c r="C35" s="193"/>
      <c r="D35" s="193"/>
      <c r="E35" s="193"/>
      <c r="F35" s="193"/>
      <c r="G35" s="193"/>
      <c r="H35" s="193"/>
      <c r="I35" s="193"/>
      <c r="J35" s="193"/>
      <c r="K35" s="193"/>
      <c r="L35" s="193"/>
      <c r="M35" s="193"/>
      <c r="P35" s="193"/>
      <c r="Q35" s="193"/>
      <c r="R35" s="193"/>
      <c r="S35" s="193"/>
      <c r="T35" s="193"/>
      <c r="V35" s="193"/>
    </row>
    <row r="36" spans="1:22" s="190" customFormat="1" x14ac:dyDescent="0.3">
      <c r="A36" s="193"/>
      <c r="B36" s="193"/>
      <c r="C36" s="193"/>
      <c r="D36" s="193"/>
      <c r="E36" s="193"/>
      <c r="F36" s="193"/>
      <c r="G36" s="193"/>
      <c r="H36" s="193"/>
      <c r="I36" s="193"/>
      <c r="J36" s="193"/>
      <c r="K36" s="193"/>
      <c r="L36" s="193"/>
      <c r="M36" s="193"/>
      <c r="P36" s="193"/>
      <c r="Q36" s="193"/>
      <c r="R36" s="193"/>
      <c r="S36" s="193"/>
      <c r="T36" s="193"/>
      <c r="V36" s="193"/>
    </row>
    <row r="37" spans="1:22" s="190" customFormat="1" x14ac:dyDescent="0.3">
      <c r="A37" s="193"/>
      <c r="B37" s="193"/>
      <c r="C37" s="193"/>
      <c r="D37" s="193"/>
      <c r="E37" s="193"/>
      <c r="F37" s="193"/>
      <c r="G37" s="193"/>
      <c r="H37" s="193"/>
      <c r="I37" s="193"/>
      <c r="J37" s="193"/>
      <c r="K37" s="193"/>
      <c r="L37" s="193"/>
      <c r="M37" s="193"/>
      <c r="P37" s="193"/>
      <c r="Q37" s="193"/>
      <c r="R37" s="193"/>
      <c r="S37" s="193"/>
      <c r="T37" s="193"/>
      <c r="V37" s="193"/>
    </row>
    <row r="38" spans="1:22" s="190" customFormat="1" x14ac:dyDescent="0.3">
      <c r="A38" s="193"/>
      <c r="B38" s="193"/>
      <c r="C38" s="193"/>
      <c r="D38" s="193"/>
      <c r="E38" s="193"/>
      <c r="F38" s="193"/>
      <c r="G38" s="193"/>
      <c r="H38" s="193"/>
      <c r="I38" s="193"/>
      <c r="J38" s="193"/>
      <c r="K38" s="193"/>
      <c r="L38" s="193"/>
      <c r="M38" s="193"/>
      <c r="P38" s="193"/>
      <c r="Q38" s="193"/>
      <c r="R38" s="193"/>
      <c r="S38" s="193"/>
      <c r="T38" s="193"/>
      <c r="V38" s="193"/>
    </row>
    <row r="39" spans="1:22" s="190" customFormat="1" x14ac:dyDescent="0.3">
      <c r="A39" s="193"/>
      <c r="B39" s="193"/>
      <c r="C39" s="193"/>
      <c r="D39" s="193"/>
      <c r="E39" s="193"/>
      <c r="F39" s="193"/>
      <c r="G39" s="193"/>
      <c r="H39" s="193"/>
      <c r="I39" s="193"/>
      <c r="J39" s="193"/>
      <c r="K39" s="193"/>
      <c r="L39" s="193"/>
      <c r="M39" s="193"/>
      <c r="P39" s="193"/>
      <c r="Q39" s="193"/>
      <c r="R39" s="193"/>
      <c r="S39" s="193"/>
      <c r="T39" s="193"/>
      <c r="V39" s="193"/>
    </row>
    <row r="40" spans="1:22" s="190" customFormat="1" x14ac:dyDescent="0.3">
      <c r="A40" s="193"/>
      <c r="B40" s="193"/>
      <c r="C40" s="193"/>
      <c r="D40" s="193"/>
      <c r="E40" s="193"/>
      <c r="F40" s="193"/>
      <c r="G40" s="193"/>
      <c r="H40" s="193"/>
      <c r="I40" s="193"/>
      <c r="J40" s="193"/>
      <c r="K40" s="193"/>
      <c r="L40" s="193"/>
      <c r="M40" s="193"/>
      <c r="P40" s="193"/>
      <c r="Q40" s="193"/>
      <c r="R40" s="193"/>
      <c r="S40" s="193"/>
      <c r="T40" s="193"/>
      <c r="V40" s="193"/>
    </row>
    <row r="41" spans="1:22" s="190" customFormat="1" x14ac:dyDescent="0.3">
      <c r="A41" s="193"/>
      <c r="B41" s="193"/>
      <c r="C41" s="193"/>
      <c r="D41" s="193"/>
      <c r="E41" s="193"/>
      <c r="F41" s="193"/>
      <c r="G41" s="193"/>
      <c r="H41" s="193"/>
      <c r="I41" s="193"/>
      <c r="J41" s="193"/>
      <c r="K41" s="193"/>
      <c r="L41" s="193"/>
      <c r="M41" s="193"/>
      <c r="P41" s="193"/>
      <c r="Q41" s="193"/>
      <c r="R41" s="193"/>
      <c r="S41" s="193"/>
      <c r="T41" s="193"/>
      <c r="V41" s="193"/>
    </row>
    <row r="42" spans="1:22" s="190" customFormat="1" x14ac:dyDescent="0.3">
      <c r="A42" s="193"/>
      <c r="B42" s="193"/>
      <c r="C42" s="193"/>
      <c r="D42" s="193"/>
      <c r="E42" s="193"/>
      <c r="F42" s="193"/>
      <c r="G42" s="193"/>
      <c r="H42" s="193"/>
      <c r="I42" s="193"/>
      <c r="J42" s="193"/>
      <c r="K42" s="193"/>
      <c r="L42" s="193"/>
      <c r="M42" s="193"/>
      <c r="P42" s="193"/>
      <c r="Q42" s="193"/>
      <c r="R42" s="193"/>
      <c r="S42" s="193"/>
      <c r="T42" s="193"/>
      <c r="V42" s="193"/>
    </row>
    <row r="43" spans="1:22" s="190" customFormat="1" x14ac:dyDescent="0.3">
      <c r="A43" s="193"/>
      <c r="B43" s="193"/>
      <c r="C43" s="193"/>
      <c r="D43" s="193"/>
      <c r="E43" s="193"/>
      <c r="F43" s="193"/>
      <c r="G43" s="193"/>
      <c r="H43" s="193"/>
      <c r="I43" s="193"/>
      <c r="J43" s="193"/>
      <c r="K43" s="193"/>
      <c r="L43" s="193"/>
      <c r="M43" s="193"/>
      <c r="P43" s="193"/>
      <c r="Q43" s="193"/>
      <c r="R43" s="193"/>
      <c r="S43" s="193"/>
      <c r="T43" s="193"/>
      <c r="V43" s="193"/>
    </row>
    <row r="44" spans="1:22" s="190" customFormat="1" x14ac:dyDescent="0.3">
      <c r="A44" s="193"/>
      <c r="B44" s="193"/>
      <c r="C44" s="193"/>
      <c r="D44" s="193"/>
      <c r="E44" s="193"/>
      <c r="F44" s="193"/>
      <c r="G44" s="193"/>
      <c r="H44" s="193"/>
      <c r="I44" s="193"/>
      <c r="J44" s="193"/>
      <c r="K44" s="193"/>
      <c r="L44" s="193"/>
      <c r="M44" s="193"/>
      <c r="P44" s="193"/>
      <c r="Q44" s="193"/>
      <c r="R44" s="193"/>
      <c r="S44" s="193"/>
      <c r="T44" s="193"/>
      <c r="V44" s="193"/>
    </row>
    <row r="45" spans="1:22" s="8" customFormat="1" x14ac:dyDescent="0.3">
      <c r="A45" s="193"/>
      <c r="B45" s="193"/>
      <c r="C45" s="193"/>
      <c r="D45" s="193"/>
      <c r="E45" s="193"/>
      <c r="F45" s="193"/>
      <c r="G45" s="193"/>
      <c r="H45" s="193"/>
      <c r="I45" s="193"/>
      <c r="J45" s="193"/>
      <c r="K45" s="193"/>
      <c r="L45" s="193"/>
      <c r="M45" s="193"/>
      <c r="N45" s="190"/>
      <c r="O45" s="190"/>
      <c r="P45" s="193"/>
      <c r="Q45" s="193"/>
      <c r="R45" s="193"/>
      <c r="S45" s="193"/>
      <c r="T45" s="193"/>
      <c r="U45" s="190"/>
      <c r="V45" s="193"/>
    </row>
    <row r="46" spans="1:22" s="8" customFormat="1" x14ac:dyDescent="0.3">
      <c r="A46" s="193"/>
      <c r="B46" s="193"/>
      <c r="C46" s="193"/>
      <c r="D46" s="193"/>
      <c r="E46" s="193"/>
      <c r="F46" s="193"/>
      <c r="G46" s="193"/>
      <c r="H46" s="193"/>
      <c r="I46" s="193"/>
      <c r="J46" s="193"/>
      <c r="K46" s="193"/>
      <c r="L46" s="193"/>
      <c r="M46" s="193"/>
      <c r="N46" s="190"/>
      <c r="O46" s="190"/>
      <c r="P46" s="193"/>
      <c r="Q46" s="193"/>
      <c r="R46" s="193"/>
      <c r="S46" s="193"/>
      <c r="T46" s="193"/>
      <c r="U46" s="190"/>
      <c r="V46" s="193"/>
    </row>
    <row r="47" spans="1:22" s="8" customFormat="1" x14ac:dyDescent="0.3">
      <c r="A47" s="193"/>
      <c r="B47" s="193"/>
      <c r="C47" s="193"/>
      <c r="D47" s="193"/>
      <c r="E47" s="193"/>
      <c r="F47" s="193"/>
      <c r="G47" s="193"/>
      <c r="H47" s="193"/>
      <c r="I47" s="193"/>
      <c r="J47" s="193"/>
      <c r="K47" s="193"/>
      <c r="L47" s="193"/>
      <c r="M47" s="193"/>
      <c r="N47" s="190"/>
      <c r="O47" s="190"/>
      <c r="P47" s="193"/>
      <c r="Q47" s="193"/>
      <c r="R47" s="193"/>
      <c r="S47" s="193"/>
      <c r="T47" s="193"/>
      <c r="U47" s="190"/>
      <c r="V47" s="193"/>
    </row>
    <row r="48" spans="1:22" s="8" customFormat="1" x14ac:dyDescent="0.3">
      <c r="A48" s="193"/>
      <c r="B48" s="193"/>
      <c r="C48" s="193"/>
      <c r="D48" s="193"/>
      <c r="E48" s="193"/>
      <c r="F48" s="193"/>
      <c r="G48" s="193"/>
      <c r="H48" s="193"/>
      <c r="I48" s="193"/>
      <c r="J48" s="193"/>
      <c r="K48" s="193"/>
      <c r="L48" s="193"/>
      <c r="M48" s="193"/>
      <c r="N48" s="190"/>
      <c r="O48" s="190"/>
      <c r="P48" s="193"/>
      <c r="Q48" s="193"/>
      <c r="R48" s="193"/>
      <c r="S48" s="193"/>
      <c r="T48" s="193"/>
      <c r="U48" s="190"/>
      <c r="V48" s="193"/>
    </row>
    <row r="49" spans="1:22" s="8" customFormat="1" x14ac:dyDescent="0.3">
      <c r="A49" s="193"/>
      <c r="B49" s="193"/>
      <c r="C49" s="193"/>
      <c r="D49" s="193"/>
      <c r="E49" s="193"/>
      <c r="F49" s="193"/>
      <c r="G49" s="193"/>
      <c r="H49" s="193"/>
      <c r="I49" s="193"/>
      <c r="J49" s="193"/>
      <c r="K49" s="193"/>
      <c r="L49" s="193"/>
      <c r="M49" s="193"/>
      <c r="N49" s="190"/>
      <c r="O49" s="190"/>
      <c r="P49" s="193"/>
      <c r="Q49" s="193"/>
      <c r="R49" s="193"/>
      <c r="S49" s="193"/>
      <c r="T49" s="193"/>
      <c r="U49" s="190"/>
      <c r="V49" s="193"/>
    </row>
    <row r="50" spans="1:22" s="8" customFormat="1" x14ac:dyDescent="0.3">
      <c r="A50" s="193"/>
      <c r="B50" s="193"/>
      <c r="C50" s="193"/>
      <c r="D50" s="193"/>
      <c r="E50" s="193"/>
      <c r="F50" s="193"/>
      <c r="G50" s="193"/>
      <c r="H50" s="193"/>
      <c r="I50" s="193"/>
      <c r="J50" s="193"/>
      <c r="K50" s="193"/>
      <c r="L50" s="193"/>
      <c r="M50" s="193"/>
      <c r="N50" s="190"/>
      <c r="O50" s="190"/>
      <c r="P50" s="193"/>
      <c r="Q50" s="193"/>
      <c r="R50" s="193"/>
      <c r="S50" s="193"/>
      <c r="T50" s="193"/>
      <c r="U50" s="190"/>
      <c r="V50" s="193"/>
    </row>
    <row r="51" spans="1:22" s="8" customFormat="1" x14ac:dyDescent="0.3">
      <c r="A51" s="193"/>
      <c r="B51" s="193"/>
      <c r="C51" s="193"/>
      <c r="D51" s="193"/>
      <c r="E51" s="193"/>
      <c r="F51" s="193"/>
      <c r="G51" s="193"/>
      <c r="H51" s="193"/>
      <c r="I51" s="193"/>
      <c r="J51" s="193"/>
      <c r="K51" s="193"/>
      <c r="L51" s="193"/>
      <c r="M51" s="193"/>
      <c r="N51" s="190"/>
      <c r="O51" s="190"/>
      <c r="P51" s="193"/>
      <c r="Q51" s="193"/>
      <c r="R51" s="193"/>
      <c r="S51" s="193"/>
      <c r="T51" s="193"/>
      <c r="U51" s="190"/>
      <c r="V51" s="193"/>
    </row>
    <row r="52" spans="1:22" s="8" customFormat="1" x14ac:dyDescent="0.3">
      <c r="A52" s="193"/>
      <c r="B52" s="193"/>
      <c r="C52" s="193"/>
      <c r="D52" s="193"/>
      <c r="E52" s="193"/>
      <c r="F52" s="193"/>
      <c r="G52" s="193"/>
      <c r="H52" s="193"/>
      <c r="I52" s="193"/>
      <c r="J52" s="193"/>
      <c r="K52" s="193"/>
      <c r="L52" s="193"/>
      <c r="M52" s="193"/>
      <c r="N52" s="190"/>
      <c r="O52" s="190"/>
      <c r="P52" s="193"/>
      <c r="Q52" s="193"/>
      <c r="R52" s="193"/>
      <c r="S52" s="193"/>
      <c r="T52" s="193"/>
      <c r="U52" s="190"/>
      <c r="V52" s="193"/>
    </row>
    <row r="53" spans="1:22" s="8" customFormat="1" x14ac:dyDescent="0.3">
      <c r="A53" s="193"/>
      <c r="B53" s="193"/>
      <c r="C53" s="193"/>
      <c r="D53" s="193"/>
      <c r="E53" s="193"/>
      <c r="F53" s="193"/>
      <c r="G53" s="193"/>
      <c r="H53" s="193"/>
      <c r="I53" s="193"/>
      <c r="J53" s="193"/>
      <c r="K53" s="193"/>
      <c r="L53" s="193"/>
      <c r="M53" s="193"/>
      <c r="N53" s="190"/>
      <c r="O53" s="190"/>
      <c r="P53" s="193"/>
      <c r="Q53" s="193"/>
      <c r="R53" s="193"/>
      <c r="S53" s="193"/>
      <c r="T53" s="193"/>
      <c r="U53" s="190"/>
      <c r="V53" s="193"/>
    </row>
    <row r="54" spans="1:22" s="8" customFormat="1" x14ac:dyDescent="0.3">
      <c r="A54" s="193"/>
      <c r="B54" s="193"/>
      <c r="C54" s="193"/>
      <c r="D54" s="193"/>
      <c r="E54" s="193"/>
      <c r="F54" s="193"/>
      <c r="G54" s="193"/>
      <c r="H54" s="193"/>
      <c r="I54" s="193"/>
      <c r="J54" s="193"/>
      <c r="K54" s="193"/>
      <c r="L54" s="193"/>
      <c r="M54" s="193"/>
      <c r="N54" s="190"/>
      <c r="O54" s="190"/>
      <c r="P54" s="193"/>
      <c r="Q54" s="193"/>
      <c r="R54" s="193"/>
      <c r="S54" s="193"/>
      <c r="T54" s="193"/>
      <c r="U54" s="190"/>
      <c r="V54" s="193"/>
    </row>
    <row r="55" spans="1:22" s="8" customFormat="1" x14ac:dyDescent="0.3">
      <c r="A55" s="9"/>
      <c r="B55" s="9"/>
      <c r="C55" s="9"/>
      <c r="D55" s="9"/>
      <c r="E55" s="9"/>
      <c r="F55" s="9"/>
      <c r="G55" s="9"/>
      <c r="H55" s="9"/>
      <c r="I55" s="9"/>
      <c r="J55" s="9"/>
      <c r="K55" s="9"/>
      <c r="L55" s="9"/>
      <c r="M55" s="9"/>
      <c r="P55" s="9"/>
      <c r="Q55" s="9"/>
      <c r="R55" s="9"/>
      <c r="S55" s="9"/>
      <c r="T55" s="10"/>
      <c r="V55" s="10"/>
    </row>
    <row r="56" spans="1:22" s="8" customFormat="1" x14ac:dyDescent="0.3">
      <c r="A56" s="9"/>
      <c r="B56" s="9"/>
      <c r="C56" s="9"/>
      <c r="D56" s="9"/>
      <c r="E56" s="9"/>
      <c r="F56" s="9"/>
      <c r="G56" s="9"/>
      <c r="H56" s="9"/>
      <c r="I56" s="9"/>
      <c r="J56" s="9"/>
      <c r="K56" s="9"/>
      <c r="L56" s="9"/>
      <c r="M56" s="9"/>
      <c r="P56" s="9"/>
      <c r="Q56" s="9"/>
      <c r="R56" s="9"/>
      <c r="S56" s="9"/>
      <c r="T56" s="10"/>
      <c r="V56" s="10"/>
    </row>
    <row r="57" spans="1:22" s="8" customFormat="1" x14ac:dyDescent="0.3">
      <c r="A57" s="9"/>
      <c r="B57" s="9"/>
      <c r="C57" s="9"/>
      <c r="D57" s="9"/>
      <c r="E57" s="9"/>
      <c r="F57" s="9"/>
      <c r="G57" s="9"/>
      <c r="H57" s="9"/>
      <c r="I57" s="9"/>
      <c r="J57" s="9"/>
      <c r="K57" s="9"/>
      <c r="L57" s="9"/>
      <c r="M57" s="9"/>
      <c r="P57" s="9"/>
      <c r="Q57" s="9"/>
      <c r="R57" s="9"/>
      <c r="S57" s="9"/>
      <c r="T57" s="10"/>
      <c r="V57" s="10"/>
    </row>
    <row r="58" spans="1:22" x14ac:dyDescent="0.3">
      <c r="T58" s="10"/>
      <c r="U58" s="8"/>
    </row>
    <row r="59" spans="1:22" x14ac:dyDescent="0.3">
      <c r="T59" s="10"/>
      <c r="U59" s="8"/>
    </row>
    <row r="60" spans="1:22" x14ac:dyDescent="0.3">
      <c r="T60" s="10"/>
      <c r="U60" s="8"/>
    </row>
    <row r="61" spans="1:22" x14ac:dyDescent="0.3">
      <c r="T61" s="10"/>
      <c r="U61" s="8"/>
    </row>
    <row r="62" spans="1:22" x14ac:dyDescent="0.3">
      <c r="T62" s="10"/>
      <c r="U62" s="8"/>
    </row>
    <row r="63" spans="1:22" x14ac:dyDescent="0.3">
      <c r="T63" s="10"/>
      <c r="U63" s="8"/>
    </row>
    <row r="64" spans="1:22" x14ac:dyDescent="0.3">
      <c r="T64" s="10"/>
      <c r="U64" s="8"/>
    </row>
    <row r="65" spans="20:21" x14ac:dyDescent="0.3">
      <c r="T65" s="10"/>
      <c r="U65" s="8"/>
    </row>
    <row r="66" spans="20:21" x14ac:dyDescent="0.3">
      <c r="T66" s="10"/>
      <c r="U66" s="8"/>
    </row>
    <row r="67" spans="20:21" x14ac:dyDescent="0.3">
      <c r="T67" s="9"/>
      <c r="U67" s="9"/>
    </row>
    <row r="68" spans="20:21" x14ac:dyDescent="0.3">
      <c r="T68" s="9"/>
      <c r="U68" s="9"/>
    </row>
    <row r="69" spans="20:21" x14ac:dyDescent="0.3">
      <c r="T69" s="9"/>
      <c r="U69" s="9"/>
    </row>
    <row r="70" spans="20:21" x14ac:dyDescent="0.3">
      <c r="T70" s="9"/>
      <c r="U70" s="9"/>
    </row>
    <row r="71" spans="20:21" x14ac:dyDescent="0.3">
      <c r="T71" s="9"/>
      <c r="U71" s="9"/>
    </row>
    <row r="72" spans="20:21" x14ac:dyDescent="0.3">
      <c r="T72" s="9"/>
      <c r="U72" s="9"/>
    </row>
    <row r="73" spans="20:21" x14ac:dyDescent="0.3">
      <c r="T73" s="9"/>
      <c r="U73" s="9"/>
    </row>
    <row r="74" spans="20:21" x14ac:dyDescent="0.3">
      <c r="T74" s="9"/>
      <c r="U74" s="9"/>
    </row>
    <row r="75" spans="20:21" x14ac:dyDescent="0.3">
      <c r="T75" s="9"/>
      <c r="U75" s="9"/>
    </row>
    <row r="76" spans="20:21" x14ac:dyDescent="0.3">
      <c r="T76" s="9"/>
      <c r="U76" s="9"/>
    </row>
    <row r="77" spans="20:21" x14ac:dyDescent="0.3">
      <c r="T77" s="9"/>
      <c r="U77" s="9"/>
    </row>
    <row r="78" spans="20:21" x14ac:dyDescent="0.3">
      <c r="T78" s="9"/>
      <c r="U78" s="9"/>
    </row>
    <row r="79" spans="20:21" x14ac:dyDescent="0.3">
      <c r="T79" s="9"/>
      <c r="U79" s="9"/>
    </row>
    <row r="80" spans="20:21" x14ac:dyDescent="0.3">
      <c r="T80" s="9"/>
      <c r="U80" s="9"/>
    </row>
    <row r="81" spans="20:21" x14ac:dyDescent="0.3">
      <c r="T81" s="9"/>
      <c r="U81" s="9"/>
    </row>
    <row r="82" spans="20:21" x14ac:dyDescent="0.3">
      <c r="T82" s="9"/>
      <c r="U82" s="9"/>
    </row>
    <row r="83" spans="20:21" x14ac:dyDescent="0.3">
      <c r="T83" s="9"/>
      <c r="U83" s="9"/>
    </row>
    <row r="84" spans="20:21" x14ac:dyDescent="0.3">
      <c r="T84" s="9"/>
      <c r="U84" s="9"/>
    </row>
    <row r="85" spans="20:21" x14ac:dyDescent="0.3">
      <c r="T85" s="9"/>
      <c r="U85" s="9"/>
    </row>
    <row r="86" spans="20:21" x14ac:dyDescent="0.3">
      <c r="T86" s="9"/>
      <c r="U86" s="9"/>
    </row>
    <row r="87" spans="20:21" x14ac:dyDescent="0.3">
      <c r="T87" s="9"/>
      <c r="U87" s="9"/>
    </row>
    <row r="88" spans="20:21" x14ac:dyDescent="0.3">
      <c r="T88" s="9"/>
      <c r="U88" s="9"/>
    </row>
    <row r="89" spans="20:21" x14ac:dyDescent="0.3">
      <c r="T89" s="9"/>
      <c r="U89" s="9"/>
    </row>
    <row r="90" spans="20:21" x14ac:dyDescent="0.3">
      <c r="T90" s="9"/>
      <c r="U90" s="9"/>
    </row>
    <row r="91" spans="20:21" x14ac:dyDescent="0.3">
      <c r="T91" s="9"/>
      <c r="U91" s="9"/>
    </row>
    <row r="92" spans="20:21" x14ac:dyDescent="0.3">
      <c r="T92" s="9"/>
      <c r="U92" s="9"/>
    </row>
    <row r="93" spans="20:21" x14ac:dyDescent="0.3">
      <c r="T93" s="9"/>
      <c r="U93" s="9"/>
    </row>
  </sheetData>
  <autoFilter ref="A8:WZT30" xr:uid="{00000000-0009-0000-0000-000005000000}"/>
  <dataConsolidate/>
  <mergeCells count="33">
    <mergeCell ref="A27:A28"/>
    <mergeCell ref="B27:B28"/>
    <mergeCell ref="L7:M7"/>
    <mergeCell ref="A29:A30"/>
    <mergeCell ref="B29:B30"/>
    <mergeCell ref="A22:A23"/>
    <mergeCell ref="B22:B23"/>
    <mergeCell ref="A7:A8"/>
    <mergeCell ref="B7:B8"/>
    <mergeCell ref="A24:A26"/>
    <mergeCell ref="B24:B26"/>
    <mergeCell ref="F7:G7"/>
    <mergeCell ref="H7:I7"/>
    <mergeCell ref="A15:A19"/>
    <mergeCell ref="A20:A21"/>
    <mergeCell ref="A1:A4"/>
    <mergeCell ref="V2:V3"/>
    <mergeCell ref="A5:V5"/>
    <mergeCell ref="B1:U3"/>
    <mergeCell ref="B4:T4"/>
    <mergeCell ref="S7:S8"/>
    <mergeCell ref="V7:V8"/>
    <mergeCell ref="C7:C8"/>
    <mergeCell ref="D7:D8"/>
    <mergeCell ref="E7:E8"/>
    <mergeCell ref="P7:P8"/>
    <mergeCell ref="Q7:Q8"/>
    <mergeCell ref="R7:R8"/>
    <mergeCell ref="J7:K7"/>
    <mergeCell ref="O7:O8"/>
    <mergeCell ref="T7:T8"/>
    <mergeCell ref="U7:U8"/>
    <mergeCell ref="N7:N8"/>
  </mergeCells>
  <printOptions horizontalCentered="1" verticalCentered="1"/>
  <pageMargins left="0" right="0" top="0.35433070866141736" bottom="0.35433070866141736" header="0.31496062992125984" footer="0.31496062992125984"/>
  <pageSetup paperSize="120" scale="10" fitToHeight="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ZT93"/>
  <sheetViews>
    <sheetView showGridLines="0" zoomScale="70" zoomScaleNormal="70" zoomScaleSheetLayoutView="75" zoomScalePageLayoutView="75" workbookViewId="0">
      <selection activeCell="D10" sqref="D10:D13"/>
    </sheetView>
  </sheetViews>
  <sheetFormatPr baseColWidth="10" defaultRowHeight="13.8" x14ac:dyDescent="0.3"/>
  <cols>
    <col min="1" max="1" width="35.6640625" style="4" customWidth="1"/>
    <col min="2" max="2" width="24.109375" style="4" customWidth="1"/>
    <col min="3" max="3" width="32.33203125" style="4" customWidth="1"/>
    <col min="4" max="4" width="18.6640625" style="4" customWidth="1"/>
    <col min="5" max="5" width="14.6640625" style="4" customWidth="1"/>
    <col min="6" max="6" width="18.6640625" style="4" customWidth="1"/>
    <col min="7" max="7" width="68.44140625" style="4" customWidth="1"/>
    <col min="8" max="8" width="21" style="4" hidden="1" customWidth="1"/>
    <col min="9" max="9" width="68.5546875" style="4" hidden="1" customWidth="1"/>
    <col min="10" max="10" width="19.44140625" style="4" hidden="1" customWidth="1"/>
    <col min="11" max="11" width="50.33203125" style="4" hidden="1" customWidth="1"/>
    <col min="12" max="12" width="19.5546875" style="4" hidden="1" customWidth="1"/>
    <col min="13" max="13" width="47.33203125" style="4" hidden="1" customWidth="1"/>
    <col min="14" max="15" width="17.6640625" style="3" customWidth="1"/>
    <col min="16" max="16" width="14.88671875" style="4" customWidth="1"/>
    <col min="17" max="17" width="13.5546875" style="4" customWidth="1"/>
    <col min="18" max="18" width="14.88671875" style="4" customWidth="1"/>
    <col min="19" max="20" width="18.6640625" style="4" customWidth="1"/>
    <col min="21" max="21" width="31.33203125" style="4" customWidth="1"/>
    <col min="22" max="22" width="30.33203125" style="5" customWidth="1"/>
    <col min="23" max="16242" width="11.44140625" style="3"/>
    <col min="16243" max="16243" width="8.6640625" style="3" customWidth="1"/>
    <col min="16244" max="16384" width="19.6640625" style="3" customWidth="1"/>
  </cols>
  <sheetData>
    <row r="1" spans="1:22 16244:16244" s="6" customFormat="1" ht="15" customHeight="1" x14ac:dyDescent="0.3">
      <c r="A1" s="529"/>
      <c r="B1" s="496" t="s">
        <v>0</v>
      </c>
      <c r="C1" s="497"/>
      <c r="D1" s="497"/>
      <c r="E1" s="497"/>
      <c r="F1" s="497"/>
      <c r="G1" s="497"/>
      <c r="H1" s="497"/>
      <c r="I1" s="497"/>
      <c r="J1" s="497"/>
      <c r="K1" s="497"/>
      <c r="L1" s="497"/>
      <c r="M1" s="497"/>
      <c r="N1" s="497"/>
      <c r="O1" s="497"/>
      <c r="P1" s="497"/>
      <c r="Q1" s="497"/>
      <c r="R1" s="497"/>
      <c r="S1" s="497"/>
      <c r="T1" s="497"/>
      <c r="U1" s="498"/>
      <c r="V1" s="386" t="s">
        <v>568</v>
      </c>
      <c r="WZT1" s="6" t="s">
        <v>1</v>
      </c>
    </row>
    <row r="2" spans="1:22 16244:16244" s="1" customFormat="1" ht="32.25" customHeight="1" x14ac:dyDescent="0.3">
      <c r="A2" s="530"/>
      <c r="B2" s="499"/>
      <c r="C2" s="500"/>
      <c r="D2" s="500"/>
      <c r="E2" s="500"/>
      <c r="F2" s="500"/>
      <c r="G2" s="500"/>
      <c r="H2" s="500"/>
      <c r="I2" s="500"/>
      <c r="J2" s="500"/>
      <c r="K2" s="500"/>
      <c r="L2" s="500"/>
      <c r="M2" s="500"/>
      <c r="N2" s="500"/>
      <c r="O2" s="500"/>
      <c r="P2" s="500"/>
      <c r="Q2" s="500"/>
      <c r="R2" s="500"/>
      <c r="S2" s="500"/>
      <c r="T2" s="500"/>
      <c r="U2" s="501"/>
      <c r="V2" s="488" t="s">
        <v>561</v>
      </c>
    </row>
    <row r="3" spans="1:22 16244:16244" s="6" customFormat="1" ht="23.25" customHeight="1" x14ac:dyDescent="0.3">
      <c r="A3" s="530"/>
      <c r="B3" s="502"/>
      <c r="C3" s="503"/>
      <c r="D3" s="503"/>
      <c r="E3" s="503"/>
      <c r="F3" s="503"/>
      <c r="G3" s="503"/>
      <c r="H3" s="503"/>
      <c r="I3" s="503"/>
      <c r="J3" s="503"/>
      <c r="K3" s="503"/>
      <c r="L3" s="503"/>
      <c r="M3" s="503"/>
      <c r="N3" s="503"/>
      <c r="O3" s="503"/>
      <c r="P3" s="503"/>
      <c r="Q3" s="503"/>
      <c r="R3" s="503"/>
      <c r="S3" s="503"/>
      <c r="T3" s="503"/>
      <c r="U3" s="504"/>
      <c r="V3" s="489"/>
      <c r="WZT3" s="6" t="s">
        <v>2</v>
      </c>
    </row>
    <row r="4" spans="1:22 16244:16244" s="6" customFormat="1" ht="30" customHeight="1" thickBot="1" x14ac:dyDescent="0.35">
      <c r="A4" s="578"/>
      <c r="B4" s="579" t="s">
        <v>3</v>
      </c>
      <c r="C4" s="580"/>
      <c r="D4" s="580"/>
      <c r="E4" s="580"/>
      <c r="F4" s="580"/>
      <c r="G4" s="580"/>
      <c r="H4" s="580"/>
      <c r="I4" s="580"/>
      <c r="J4" s="580"/>
      <c r="K4" s="580"/>
      <c r="L4" s="580"/>
      <c r="M4" s="580"/>
      <c r="N4" s="580"/>
      <c r="O4" s="580"/>
      <c r="P4" s="580"/>
      <c r="Q4" s="580"/>
      <c r="R4" s="580"/>
      <c r="S4" s="580"/>
      <c r="T4" s="581"/>
      <c r="U4" s="387" t="s">
        <v>4</v>
      </c>
      <c r="V4" s="388">
        <v>7</v>
      </c>
    </row>
    <row r="5" spans="1:22 16244:16244" s="6" customFormat="1" ht="32.25" customHeight="1" x14ac:dyDescent="0.3">
      <c r="A5" s="582" t="s">
        <v>560</v>
      </c>
      <c r="B5" s="583"/>
      <c r="C5" s="583"/>
      <c r="D5" s="583"/>
      <c r="E5" s="583"/>
      <c r="F5" s="583"/>
      <c r="G5" s="583"/>
      <c r="H5" s="583"/>
      <c r="I5" s="583"/>
      <c r="J5" s="583"/>
      <c r="K5" s="583"/>
      <c r="L5" s="583"/>
      <c r="M5" s="583"/>
      <c r="N5" s="583"/>
      <c r="O5" s="583"/>
      <c r="P5" s="583"/>
      <c r="Q5" s="583"/>
      <c r="R5" s="583"/>
      <c r="S5" s="583"/>
      <c r="T5" s="583"/>
      <c r="U5" s="583"/>
      <c r="V5" s="583"/>
    </row>
    <row r="6" spans="1:22 16244:16244" s="2" customFormat="1" ht="9.75" customHeight="1" thickBot="1" x14ac:dyDescent="0.35">
      <c r="A6" s="184"/>
    </row>
    <row r="7" spans="1:22 16244:16244" s="7" customFormat="1" ht="18" customHeight="1" x14ac:dyDescent="0.3">
      <c r="A7" s="517" t="s">
        <v>5</v>
      </c>
      <c r="B7" s="519" t="s">
        <v>6</v>
      </c>
      <c r="C7" s="519" t="s">
        <v>7</v>
      </c>
      <c r="D7" s="483" t="s">
        <v>8</v>
      </c>
      <c r="E7" s="483" t="s">
        <v>218</v>
      </c>
      <c r="F7" s="561" t="s">
        <v>573</v>
      </c>
      <c r="G7" s="562"/>
      <c r="H7" s="559" t="s">
        <v>574</v>
      </c>
      <c r="I7" s="560"/>
      <c r="J7" s="559" t="s">
        <v>575</v>
      </c>
      <c r="K7" s="560"/>
      <c r="L7" s="559" t="s">
        <v>576</v>
      </c>
      <c r="M7" s="560"/>
      <c r="N7" s="563" t="s">
        <v>577</v>
      </c>
      <c r="O7" s="483" t="s">
        <v>551</v>
      </c>
      <c r="P7" s="483" t="s">
        <v>216</v>
      </c>
      <c r="Q7" s="483" t="s">
        <v>217</v>
      </c>
      <c r="R7" s="483" t="s">
        <v>218</v>
      </c>
      <c r="S7" s="483" t="s">
        <v>9</v>
      </c>
      <c r="T7" s="482" t="s">
        <v>553</v>
      </c>
      <c r="U7" s="540" t="s">
        <v>552</v>
      </c>
      <c r="V7" s="542" t="s">
        <v>10</v>
      </c>
    </row>
    <row r="8" spans="1:22 16244:16244" s="7" customFormat="1" ht="18" customHeight="1" x14ac:dyDescent="0.3">
      <c r="A8" s="518"/>
      <c r="B8" s="520"/>
      <c r="C8" s="520"/>
      <c r="D8" s="484"/>
      <c r="E8" s="484"/>
      <c r="F8" s="418" t="s">
        <v>158</v>
      </c>
      <c r="G8" s="418" t="s">
        <v>159</v>
      </c>
      <c r="H8" s="413" t="s">
        <v>158</v>
      </c>
      <c r="I8" s="413" t="s">
        <v>159</v>
      </c>
      <c r="J8" s="413" t="s">
        <v>158</v>
      </c>
      <c r="K8" s="413" t="s">
        <v>159</v>
      </c>
      <c r="L8" s="413" t="s">
        <v>158</v>
      </c>
      <c r="M8" s="413" t="s">
        <v>159</v>
      </c>
      <c r="N8" s="564"/>
      <c r="O8" s="484"/>
      <c r="P8" s="484"/>
      <c r="Q8" s="484"/>
      <c r="R8" s="484"/>
      <c r="S8" s="484"/>
      <c r="T8" s="485"/>
      <c r="U8" s="541"/>
      <c r="V8" s="543"/>
    </row>
    <row r="9" spans="1:22 16244:16244" s="190" customFormat="1" ht="27.6" x14ac:dyDescent="0.3">
      <c r="A9" s="416" t="s">
        <v>147</v>
      </c>
      <c r="B9" s="417" t="s">
        <v>11</v>
      </c>
      <c r="C9" s="417" t="s">
        <v>148</v>
      </c>
      <c r="D9" s="417" t="s">
        <v>13</v>
      </c>
      <c r="E9" s="348">
        <f>R9</f>
        <v>1</v>
      </c>
      <c r="F9" s="348" t="s">
        <v>83</v>
      </c>
      <c r="G9" s="365" t="s">
        <v>594</v>
      </c>
      <c r="H9" s="209"/>
      <c r="I9" s="203"/>
      <c r="J9" s="209"/>
      <c r="K9" s="394"/>
      <c r="L9" s="360"/>
      <c r="M9" s="363"/>
      <c r="N9" s="370" t="str">
        <f t="shared" ref="N9:N17" si="0">F9</f>
        <v>NA</v>
      </c>
      <c r="O9" s="209">
        <v>0.1</v>
      </c>
      <c r="P9" s="348">
        <v>0.2</v>
      </c>
      <c r="Q9" s="348">
        <v>0.7</v>
      </c>
      <c r="R9" s="348">
        <v>1</v>
      </c>
      <c r="S9" s="348">
        <v>1</v>
      </c>
      <c r="T9" s="348">
        <v>1</v>
      </c>
      <c r="U9" s="348">
        <f>T9/S9</f>
        <v>1</v>
      </c>
      <c r="V9" s="469" t="s">
        <v>601</v>
      </c>
    </row>
    <row r="10" spans="1:22 16244:16244" s="190" customFormat="1" ht="27.6" x14ac:dyDescent="0.3">
      <c r="A10" s="576" t="s">
        <v>149</v>
      </c>
      <c r="B10" s="417" t="s">
        <v>11</v>
      </c>
      <c r="C10" s="584" t="s">
        <v>215</v>
      </c>
      <c r="D10" s="557" t="s">
        <v>17</v>
      </c>
      <c r="E10" s="348">
        <f t="shared" ref="E10:E17" si="1">R10</f>
        <v>1</v>
      </c>
      <c r="F10" s="364">
        <v>1</v>
      </c>
      <c r="G10" s="365" t="s">
        <v>649</v>
      </c>
      <c r="H10" s="364"/>
      <c r="I10" s="203"/>
      <c r="J10" s="364"/>
      <c r="K10" s="249"/>
      <c r="L10" s="360"/>
      <c r="M10" s="363"/>
      <c r="N10" s="370">
        <f t="shared" si="0"/>
        <v>1</v>
      </c>
      <c r="O10" s="364">
        <v>0.7</v>
      </c>
      <c r="P10" s="364">
        <v>0.8</v>
      </c>
      <c r="Q10" s="364">
        <v>0.9</v>
      </c>
      <c r="R10" s="364">
        <v>1</v>
      </c>
      <c r="S10" s="364">
        <v>1</v>
      </c>
      <c r="T10" s="364">
        <v>1</v>
      </c>
      <c r="U10" s="348">
        <f t="shared" ref="U10:U17" si="2">T10/S10</f>
        <v>1</v>
      </c>
      <c r="V10" s="469"/>
    </row>
    <row r="11" spans="1:22 16244:16244" s="190" customFormat="1" ht="165.6" x14ac:dyDescent="0.3">
      <c r="A11" s="586"/>
      <c r="B11" s="417" t="s">
        <v>71</v>
      </c>
      <c r="C11" s="585"/>
      <c r="D11" s="575"/>
      <c r="E11" s="348">
        <f t="shared" si="1"/>
        <v>1</v>
      </c>
      <c r="F11" s="208">
        <v>0.11</v>
      </c>
      <c r="G11" s="365" t="s">
        <v>589</v>
      </c>
      <c r="H11" s="208"/>
      <c r="I11" s="365"/>
      <c r="J11" s="364"/>
      <c r="K11" s="249"/>
      <c r="L11" s="364"/>
      <c r="M11" s="249"/>
      <c r="N11" s="364">
        <f t="shared" si="0"/>
        <v>0.11</v>
      </c>
      <c r="O11" s="364">
        <v>0.7</v>
      </c>
      <c r="P11" s="364">
        <v>0.8</v>
      </c>
      <c r="Q11" s="364">
        <v>0.9</v>
      </c>
      <c r="R11" s="364">
        <v>1</v>
      </c>
      <c r="S11" s="364">
        <v>1</v>
      </c>
      <c r="T11" s="364">
        <f>F11</f>
        <v>0.11</v>
      </c>
      <c r="U11" s="348">
        <f t="shared" si="2"/>
        <v>0.11</v>
      </c>
      <c r="V11" s="469"/>
    </row>
    <row r="12" spans="1:22 16244:16244" s="190" customFormat="1" ht="165.6" x14ac:dyDescent="0.3">
      <c r="A12" s="586"/>
      <c r="B12" s="304" t="s">
        <v>15</v>
      </c>
      <c r="C12" s="585"/>
      <c r="D12" s="575"/>
      <c r="E12" s="348">
        <f t="shared" si="1"/>
        <v>1</v>
      </c>
      <c r="F12" s="222">
        <v>0.55600000000000005</v>
      </c>
      <c r="G12" s="365" t="s">
        <v>650</v>
      </c>
      <c r="H12" s="364"/>
      <c r="I12" s="365"/>
      <c r="J12" s="364"/>
      <c r="K12" s="249"/>
      <c r="L12" s="222"/>
      <c r="M12" s="249"/>
      <c r="N12" s="364">
        <f t="shared" si="0"/>
        <v>0.55600000000000005</v>
      </c>
      <c r="O12" s="364">
        <v>0.7</v>
      </c>
      <c r="P12" s="383">
        <v>0.8</v>
      </c>
      <c r="Q12" s="384">
        <v>0.9</v>
      </c>
      <c r="R12" s="384">
        <v>1</v>
      </c>
      <c r="S12" s="208">
        <v>1</v>
      </c>
      <c r="T12" s="319">
        <f>N12</f>
        <v>0.55600000000000005</v>
      </c>
      <c r="U12" s="348">
        <f t="shared" si="2"/>
        <v>0.55600000000000005</v>
      </c>
      <c r="V12" s="470"/>
    </row>
    <row r="13" spans="1:22 16244:16244" s="190" customFormat="1" ht="82.8" x14ac:dyDescent="0.3">
      <c r="A13" s="586"/>
      <c r="B13" s="423" t="s">
        <v>25</v>
      </c>
      <c r="C13" s="585"/>
      <c r="D13" s="575"/>
      <c r="E13" s="348">
        <f t="shared" si="1"/>
        <v>1</v>
      </c>
      <c r="F13" s="299">
        <v>0</v>
      </c>
      <c r="G13" s="365" t="s">
        <v>651</v>
      </c>
      <c r="H13" s="226"/>
      <c r="I13" s="191"/>
      <c r="J13" s="226"/>
      <c r="K13" s="391"/>
      <c r="L13" s="226"/>
      <c r="M13" s="391"/>
      <c r="N13" s="226">
        <f t="shared" si="0"/>
        <v>0</v>
      </c>
      <c r="O13" s="364">
        <v>0.7</v>
      </c>
      <c r="P13" s="385">
        <v>0.8</v>
      </c>
      <c r="Q13" s="385">
        <v>0.9</v>
      </c>
      <c r="R13" s="385">
        <v>1</v>
      </c>
      <c r="S13" s="208">
        <v>1</v>
      </c>
      <c r="T13" s="389">
        <v>0</v>
      </c>
      <c r="U13" s="348">
        <f t="shared" si="2"/>
        <v>0</v>
      </c>
      <c r="V13" s="471"/>
    </row>
    <row r="14" spans="1:22 16244:16244" s="190" customFormat="1" ht="27.6" x14ac:dyDescent="0.3">
      <c r="A14" s="509" t="s">
        <v>150</v>
      </c>
      <c r="B14" s="417" t="s">
        <v>11</v>
      </c>
      <c r="C14" s="516" t="s">
        <v>151</v>
      </c>
      <c r="D14" s="516" t="s">
        <v>17</v>
      </c>
      <c r="E14" s="348">
        <f t="shared" si="1"/>
        <v>1</v>
      </c>
      <c r="F14" s="364">
        <v>1</v>
      </c>
      <c r="G14" s="365" t="s">
        <v>649</v>
      </c>
      <c r="H14" s="364"/>
      <c r="I14" s="203"/>
      <c r="J14" s="364"/>
      <c r="K14" s="394"/>
      <c r="L14" s="380"/>
      <c r="M14" s="390"/>
      <c r="N14" s="364">
        <f t="shared" si="0"/>
        <v>1</v>
      </c>
      <c r="O14" s="364">
        <v>0</v>
      </c>
      <c r="P14" s="227">
        <v>1</v>
      </c>
      <c r="Q14" s="227">
        <v>1</v>
      </c>
      <c r="R14" s="227">
        <v>1</v>
      </c>
      <c r="S14" s="209">
        <v>1</v>
      </c>
      <c r="T14" s="209">
        <v>1</v>
      </c>
      <c r="U14" s="348">
        <f t="shared" si="2"/>
        <v>1</v>
      </c>
      <c r="V14" s="471"/>
    </row>
    <row r="15" spans="1:22 16244:16244" s="190" customFormat="1" ht="249" thickBot="1" x14ac:dyDescent="0.35">
      <c r="A15" s="509"/>
      <c r="B15" s="417" t="s">
        <v>71</v>
      </c>
      <c r="C15" s="516"/>
      <c r="D15" s="516"/>
      <c r="E15" s="348">
        <f t="shared" si="1"/>
        <v>1</v>
      </c>
      <c r="F15" s="364">
        <v>0.56999999999999995</v>
      </c>
      <c r="G15" s="365" t="s">
        <v>590</v>
      </c>
      <c r="H15" s="250"/>
      <c r="I15" s="203"/>
      <c r="J15" s="313"/>
      <c r="K15" s="392"/>
      <c r="L15" s="313"/>
      <c r="M15" s="393"/>
      <c r="N15" s="313">
        <f t="shared" si="0"/>
        <v>0.56999999999999995</v>
      </c>
      <c r="O15" s="313">
        <v>0.69</v>
      </c>
      <c r="P15" s="313">
        <v>1</v>
      </c>
      <c r="Q15" s="313">
        <v>1</v>
      </c>
      <c r="R15" s="313">
        <v>1</v>
      </c>
      <c r="S15" s="313">
        <v>1</v>
      </c>
      <c r="T15" s="313">
        <v>0.56999999999999995</v>
      </c>
      <c r="U15" s="348">
        <f t="shared" si="2"/>
        <v>0.56999999999999995</v>
      </c>
      <c r="V15" s="282"/>
    </row>
    <row r="16" spans="1:22 16244:16244" s="190" customFormat="1" ht="55.8" thickBot="1" x14ac:dyDescent="0.35">
      <c r="A16" s="509"/>
      <c r="B16" s="304" t="s">
        <v>15</v>
      </c>
      <c r="C16" s="516"/>
      <c r="D16" s="516"/>
      <c r="E16" s="348">
        <f t="shared" si="1"/>
        <v>1</v>
      </c>
      <c r="F16" s="226">
        <v>0</v>
      </c>
      <c r="G16" s="194" t="s">
        <v>578</v>
      </c>
      <c r="H16" s="221"/>
      <c r="I16" s="204"/>
      <c r="J16" s="316"/>
      <c r="K16" s="393"/>
      <c r="L16" s="322"/>
      <c r="M16" s="393"/>
      <c r="N16" s="313">
        <f t="shared" si="0"/>
        <v>0</v>
      </c>
      <c r="O16" s="316">
        <v>1</v>
      </c>
      <c r="P16" s="316">
        <v>1</v>
      </c>
      <c r="Q16" s="316">
        <v>1</v>
      </c>
      <c r="R16" s="316">
        <v>1</v>
      </c>
      <c r="S16" s="316">
        <v>1</v>
      </c>
      <c r="T16" s="316">
        <f>N16</f>
        <v>0</v>
      </c>
      <c r="U16" s="348">
        <f t="shared" si="2"/>
        <v>0</v>
      </c>
      <c r="V16" s="470"/>
    </row>
    <row r="17" spans="1:22" s="190" customFormat="1" ht="69.599999999999994" thickBot="1" x14ac:dyDescent="0.35">
      <c r="A17" s="526"/>
      <c r="B17" s="419" t="s">
        <v>25</v>
      </c>
      <c r="C17" s="527"/>
      <c r="D17" s="527"/>
      <c r="E17" s="255">
        <f t="shared" si="1"/>
        <v>1</v>
      </c>
      <c r="F17" s="472">
        <v>0.25</v>
      </c>
      <c r="G17" s="473" t="s">
        <v>652</v>
      </c>
      <c r="H17" s="472"/>
      <c r="I17" s="473"/>
      <c r="J17" s="472"/>
      <c r="K17" s="392"/>
      <c r="L17" s="474"/>
      <c r="M17" s="475"/>
      <c r="N17" s="476">
        <f t="shared" si="0"/>
        <v>0.25</v>
      </c>
      <c r="O17" s="474">
        <v>0.43</v>
      </c>
      <c r="P17" s="477">
        <v>0.6</v>
      </c>
      <c r="Q17" s="477">
        <v>0.8</v>
      </c>
      <c r="R17" s="477">
        <v>1</v>
      </c>
      <c r="S17" s="478">
        <v>1</v>
      </c>
      <c r="T17" s="479">
        <f>N17</f>
        <v>0.25</v>
      </c>
      <c r="U17" s="255">
        <f t="shared" si="2"/>
        <v>0.25</v>
      </c>
      <c r="V17" s="296"/>
    </row>
    <row r="18" spans="1:22" s="190" customFormat="1" x14ac:dyDescent="0.3">
      <c r="A18" s="193"/>
      <c r="B18" s="193"/>
      <c r="C18" s="193"/>
      <c r="D18" s="193"/>
      <c r="E18" s="193"/>
      <c r="F18" s="193"/>
      <c r="G18" s="193"/>
      <c r="H18" s="193"/>
      <c r="I18" s="193"/>
      <c r="J18" s="193"/>
      <c r="K18" s="193"/>
      <c r="L18" s="193"/>
      <c r="M18" s="193"/>
      <c r="P18" s="193"/>
      <c r="Q18" s="193"/>
      <c r="R18" s="193"/>
      <c r="S18" s="193"/>
      <c r="T18" s="193"/>
    </row>
    <row r="19" spans="1:22" s="190" customFormat="1" x14ac:dyDescent="0.3">
      <c r="A19" s="193"/>
      <c r="B19" s="193"/>
      <c r="C19" s="193"/>
      <c r="D19" s="193"/>
      <c r="E19" s="193"/>
      <c r="F19" s="193"/>
      <c r="G19" s="193"/>
      <c r="H19" s="193"/>
      <c r="I19" s="193"/>
      <c r="J19" s="193"/>
      <c r="K19" s="193"/>
      <c r="L19" s="193"/>
      <c r="M19" s="193"/>
      <c r="P19" s="193"/>
      <c r="Q19" s="193"/>
      <c r="R19" s="193"/>
      <c r="S19" s="193"/>
      <c r="T19" s="193"/>
    </row>
    <row r="20" spans="1:22" s="8" customFormat="1" x14ac:dyDescent="0.3">
      <c r="A20" s="9"/>
      <c r="B20" s="9"/>
      <c r="C20" s="9"/>
      <c r="D20" s="9"/>
      <c r="E20" s="9"/>
      <c r="F20" s="9"/>
      <c r="G20" s="9"/>
      <c r="H20" s="9"/>
      <c r="I20" s="9"/>
      <c r="J20" s="9"/>
      <c r="K20" s="9"/>
      <c r="L20" s="9"/>
      <c r="M20" s="9"/>
      <c r="P20" s="9"/>
      <c r="Q20" s="9"/>
      <c r="R20" s="9"/>
      <c r="S20" s="9"/>
      <c r="T20" s="10"/>
    </row>
    <row r="21" spans="1:22" s="8" customFormat="1" x14ac:dyDescent="0.3">
      <c r="A21" s="9"/>
      <c r="B21" s="9"/>
      <c r="C21" s="9"/>
      <c r="D21" s="9"/>
      <c r="E21" s="9"/>
      <c r="F21" s="9"/>
      <c r="G21" s="9"/>
      <c r="H21" s="9"/>
      <c r="I21" s="9"/>
      <c r="J21" s="9"/>
      <c r="K21" s="9"/>
      <c r="L21" s="9"/>
      <c r="M21" s="9"/>
      <c r="P21" s="9"/>
      <c r="Q21" s="9"/>
      <c r="R21" s="9"/>
      <c r="S21" s="9"/>
      <c r="T21" s="10"/>
    </row>
    <row r="22" spans="1:22" s="8" customFormat="1" x14ac:dyDescent="0.3">
      <c r="A22" s="9"/>
      <c r="B22" s="9"/>
      <c r="C22" s="9"/>
      <c r="D22" s="9"/>
      <c r="E22" s="9"/>
      <c r="F22" s="9"/>
      <c r="G22" s="9"/>
      <c r="H22" s="9"/>
      <c r="I22" s="9"/>
      <c r="J22" s="9"/>
      <c r="K22" s="9"/>
      <c r="L22" s="9"/>
      <c r="M22" s="9"/>
      <c r="P22" s="9"/>
      <c r="Q22" s="9"/>
      <c r="R22" s="9"/>
      <c r="S22" s="9"/>
      <c r="T22" s="10"/>
    </row>
    <row r="23" spans="1:22" s="8" customFormat="1" x14ac:dyDescent="0.3">
      <c r="A23" s="9"/>
      <c r="B23" s="9"/>
      <c r="C23" s="9"/>
      <c r="D23" s="9"/>
      <c r="E23" s="9"/>
      <c r="F23" s="9"/>
      <c r="G23" s="9"/>
      <c r="H23" s="9"/>
      <c r="I23" s="9"/>
      <c r="J23" s="9"/>
      <c r="K23" s="9"/>
      <c r="L23" s="9"/>
      <c r="M23" s="9"/>
      <c r="P23" s="9"/>
      <c r="Q23" s="9"/>
      <c r="R23" s="9"/>
      <c r="S23" s="9"/>
      <c r="T23" s="10"/>
    </row>
    <row r="24" spans="1:22" s="8" customFormat="1" x14ac:dyDescent="0.3">
      <c r="A24" s="9"/>
      <c r="B24" s="9"/>
      <c r="C24" s="9"/>
      <c r="D24" s="9"/>
      <c r="E24" s="9"/>
      <c r="F24" s="9"/>
      <c r="G24" s="9"/>
      <c r="H24" s="9"/>
      <c r="I24" s="9"/>
      <c r="J24" s="9"/>
      <c r="K24" s="9"/>
      <c r="L24" s="9"/>
      <c r="M24" s="9"/>
      <c r="P24" s="9"/>
      <c r="Q24" s="9"/>
      <c r="R24" s="9"/>
      <c r="S24" s="9"/>
      <c r="T24" s="10"/>
    </row>
    <row r="25" spans="1:22" s="8" customFormat="1" x14ac:dyDescent="0.3">
      <c r="A25" s="9"/>
      <c r="B25" s="9"/>
      <c r="C25" s="9"/>
      <c r="D25" s="9"/>
      <c r="E25" s="9"/>
      <c r="F25" s="9"/>
      <c r="G25" s="9"/>
      <c r="H25" s="9"/>
      <c r="I25" s="9"/>
      <c r="J25" s="9"/>
      <c r="K25" s="9"/>
      <c r="L25" s="9"/>
      <c r="M25" s="9"/>
      <c r="P25" s="9"/>
      <c r="Q25" s="9"/>
      <c r="R25" s="9"/>
      <c r="S25" s="9"/>
      <c r="T25" s="10"/>
    </row>
    <row r="26" spans="1:22" s="8" customFormat="1" x14ac:dyDescent="0.3">
      <c r="A26" s="9"/>
      <c r="B26" s="9"/>
      <c r="C26" s="9"/>
      <c r="D26" s="9"/>
      <c r="E26" s="9"/>
      <c r="F26" s="9"/>
      <c r="G26" s="9"/>
      <c r="H26" s="9"/>
      <c r="I26" s="9"/>
      <c r="J26" s="9"/>
      <c r="K26" s="9"/>
      <c r="L26" s="9"/>
      <c r="M26" s="9"/>
      <c r="P26" s="9"/>
      <c r="Q26" s="9"/>
      <c r="R26" s="9"/>
      <c r="S26" s="9"/>
      <c r="T26" s="10"/>
    </row>
    <row r="27" spans="1:22" s="8" customFormat="1" x14ac:dyDescent="0.3">
      <c r="A27" s="9"/>
      <c r="B27" s="9"/>
      <c r="C27" s="9"/>
      <c r="D27" s="9"/>
      <c r="E27" s="9"/>
      <c r="F27" s="9"/>
      <c r="G27" s="9"/>
      <c r="H27" s="9"/>
      <c r="I27" s="9"/>
      <c r="J27" s="9"/>
      <c r="K27" s="9"/>
      <c r="L27" s="9"/>
      <c r="M27" s="9"/>
      <c r="P27" s="9"/>
      <c r="Q27" s="9"/>
      <c r="R27" s="9"/>
      <c r="S27" s="9"/>
      <c r="T27" s="10"/>
    </row>
    <row r="28" spans="1:22" x14ac:dyDescent="0.3">
      <c r="T28" s="5"/>
      <c r="U28" s="3"/>
      <c r="V28" s="3"/>
    </row>
    <row r="29" spans="1:22" x14ac:dyDescent="0.3">
      <c r="T29" s="5"/>
      <c r="U29" s="3"/>
      <c r="V29" s="3"/>
    </row>
    <row r="30" spans="1:22" x14ac:dyDescent="0.3">
      <c r="T30" s="5"/>
      <c r="U30" s="3"/>
      <c r="V30" s="3"/>
    </row>
    <row r="31" spans="1:22" x14ac:dyDescent="0.3">
      <c r="T31" s="10"/>
      <c r="U31" s="8"/>
    </row>
    <row r="32" spans="1:22" x14ac:dyDescent="0.3">
      <c r="T32" s="10"/>
      <c r="U32" s="8"/>
    </row>
    <row r="33" spans="20:21" x14ac:dyDescent="0.3">
      <c r="T33" s="10"/>
      <c r="U33" s="8"/>
    </row>
    <row r="34" spans="20:21" x14ac:dyDescent="0.3">
      <c r="T34" s="10"/>
      <c r="U34" s="8"/>
    </row>
    <row r="35" spans="20:21" x14ac:dyDescent="0.3">
      <c r="T35" s="10"/>
      <c r="U35" s="8"/>
    </row>
    <row r="36" spans="20:21" x14ac:dyDescent="0.3">
      <c r="T36" s="10"/>
      <c r="U36" s="8"/>
    </row>
    <row r="37" spans="20:21" x14ac:dyDescent="0.3">
      <c r="T37" s="10"/>
      <c r="U37" s="8"/>
    </row>
    <row r="38" spans="20:21" x14ac:dyDescent="0.3">
      <c r="T38" s="10"/>
      <c r="U38" s="8"/>
    </row>
    <row r="39" spans="20:21" x14ac:dyDescent="0.3">
      <c r="T39" s="10"/>
      <c r="U39" s="8"/>
    </row>
    <row r="40" spans="20:21" x14ac:dyDescent="0.3">
      <c r="T40" s="10"/>
      <c r="U40" s="8"/>
    </row>
    <row r="41" spans="20:21" x14ac:dyDescent="0.3">
      <c r="T41" s="10"/>
      <c r="U41" s="8"/>
    </row>
    <row r="42" spans="20:21" x14ac:dyDescent="0.3">
      <c r="T42" s="10"/>
      <c r="U42" s="8"/>
    </row>
    <row r="43" spans="20:21" x14ac:dyDescent="0.3">
      <c r="T43" s="10"/>
      <c r="U43" s="8"/>
    </row>
    <row r="44" spans="20:21" x14ac:dyDescent="0.3">
      <c r="T44" s="10"/>
      <c r="U44" s="8"/>
    </row>
    <row r="45" spans="20:21" x14ac:dyDescent="0.3">
      <c r="T45" s="10"/>
      <c r="U45" s="8"/>
    </row>
    <row r="46" spans="20:21" x14ac:dyDescent="0.3">
      <c r="T46" s="10"/>
      <c r="U46" s="8"/>
    </row>
    <row r="47" spans="20:21" x14ac:dyDescent="0.3">
      <c r="T47" s="10"/>
      <c r="U47" s="8"/>
    </row>
    <row r="48" spans="20:21" x14ac:dyDescent="0.3">
      <c r="T48" s="10"/>
      <c r="U48" s="8"/>
    </row>
    <row r="49" spans="20:21" x14ac:dyDescent="0.3">
      <c r="T49" s="10"/>
      <c r="U49" s="8"/>
    </row>
    <row r="50" spans="20:21" x14ac:dyDescent="0.3">
      <c r="T50" s="10"/>
      <c r="U50" s="8"/>
    </row>
    <row r="51" spans="20:21" x14ac:dyDescent="0.3">
      <c r="T51" s="10"/>
      <c r="U51" s="8"/>
    </row>
    <row r="52" spans="20:21" x14ac:dyDescent="0.3">
      <c r="T52" s="10"/>
      <c r="U52" s="8"/>
    </row>
    <row r="53" spans="20:21" x14ac:dyDescent="0.3">
      <c r="T53" s="10"/>
      <c r="U53" s="8"/>
    </row>
    <row r="54" spans="20:21" x14ac:dyDescent="0.3">
      <c r="T54" s="10"/>
      <c r="U54" s="8"/>
    </row>
    <row r="55" spans="20:21" x14ac:dyDescent="0.3">
      <c r="T55" s="10"/>
      <c r="U55" s="8"/>
    </row>
    <row r="56" spans="20:21" x14ac:dyDescent="0.3">
      <c r="T56" s="10"/>
      <c r="U56" s="8"/>
    </row>
    <row r="57" spans="20:21" x14ac:dyDescent="0.3">
      <c r="T57" s="10"/>
      <c r="U57" s="8"/>
    </row>
    <row r="58" spans="20:21" x14ac:dyDescent="0.3">
      <c r="T58" s="10"/>
      <c r="U58" s="8"/>
    </row>
    <row r="59" spans="20:21" x14ac:dyDescent="0.3">
      <c r="T59" s="10"/>
      <c r="U59" s="8"/>
    </row>
    <row r="60" spans="20:21" x14ac:dyDescent="0.3">
      <c r="T60" s="10"/>
      <c r="U60" s="8"/>
    </row>
    <row r="61" spans="20:21" x14ac:dyDescent="0.3">
      <c r="T61" s="10"/>
      <c r="U61" s="8"/>
    </row>
    <row r="62" spans="20:21" x14ac:dyDescent="0.3">
      <c r="T62" s="10"/>
      <c r="U62" s="8"/>
    </row>
    <row r="63" spans="20:21" x14ac:dyDescent="0.3">
      <c r="T63" s="10"/>
      <c r="U63" s="8"/>
    </row>
    <row r="64" spans="20:21" x14ac:dyDescent="0.3">
      <c r="T64" s="10"/>
      <c r="U64" s="8"/>
    </row>
    <row r="65" spans="20:21" x14ac:dyDescent="0.3">
      <c r="T65" s="10"/>
      <c r="U65" s="8"/>
    </row>
    <row r="66" spans="20:21" x14ac:dyDescent="0.3">
      <c r="T66" s="10"/>
      <c r="U66" s="8"/>
    </row>
    <row r="67" spans="20:21" x14ac:dyDescent="0.3">
      <c r="T67" s="9"/>
      <c r="U67" s="9"/>
    </row>
    <row r="68" spans="20:21" x14ac:dyDescent="0.3">
      <c r="T68" s="9"/>
      <c r="U68" s="9"/>
    </row>
    <row r="69" spans="20:21" x14ac:dyDescent="0.3">
      <c r="T69" s="9"/>
      <c r="U69" s="9"/>
    </row>
    <row r="70" spans="20:21" x14ac:dyDescent="0.3">
      <c r="T70" s="9"/>
      <c r="U70" s="9"/>
    </row>
    <row r="71" spans="20:21" x14ac:dyDescent="0.3">
      <c r="T71" s="9"/>
      <c r="U71" s="9"/>
    </row>
    <row r="72" spans="20:21" x14ac:dyDescent="0.3">
      <c r="T72" s="9"/>
      <c r="U72" s="9"/>
    </row>
    <row r="73" spans="20:21" x14ac:dyDescent="0.3">
      <c r="T73" s="9"/>
      <c r="U73" s="9"/>
    </row>
    <row r="74" spans="20:21" x14ac:dyDescent="0.3">
      <c r="T74" s="9"/>
      <c r="U74" s="9"/>
    </row>
    <row r="75" spans="20:21" x14ac:dyDescent="0.3">
      <c r="T75" s="9"/>
      <c r="U75" s="9"/>
    </row>
    <row r="76" spans="20:21" x14ac:dyDescent="0.3">
      <c r="T76" s="9"/>
      <c r="U76" s="9"/>
    </row>
    <row r="77" spans="20:21" x14ac:dyDescent="0.3">
      <c r="T77" s="9"/>
      <c r="U77" s="9"/>
    </row>
    <row r="78" spans="20:21" x14ac:dyDescent="0.3">
      <c r="T78" s="9"/>
      <c r="U78" s="9"/>
    </row>
    <row r="79" spans="20:21" x14ac:dyDescent="0.3">
      <c r="T79" s="9"/>
      <c r="U79" s="9"/>
    </row>
    <row r="80" spans="20:21" x14ac:dyDescent="0.3">
      <c r="T80" s="9"/>
      <c r="U80" s="9"/>
    </row>
    <row r="81" spans="20:21" x14ac:dyDescent="0.3">
      <c r="T81" s="9"/>
      <c r="U81" s="9"/>
    </row>
    <row r="82" spans="20:21" x14ac:dyDescent="0.3">
      <c r="T82" s="9"/>
      <c r="U82" s="9"/>
    </row>
    <row r="83" spans="20:21" x14ac:dyDescent="0.3">
      <c r="T83" s="9"/>
      <c r="U83" s="9"/>
    </row>
    <row r="84" spans="20:21" x14ac:dyDescent="0.3">
      <c r="T84" s="9"/>
      <c r="U84" s="9"/>
    </row>
    <row r="85" spans="20:21" x14ac:dyDescent="0.3">
      <c r="T85" s="9"/>
      <c r="U85" s="9"/>
    </row>
    <row r="86" spans="20:21" x14ac:dyDescent="0.3">
      <c r="T86" s="9"/>
      <c r="U86" s="9"/>
    </row>
    <row r="87" spans="20:21" x14ac:dyDescent="0.3">
      <c r="T87" s="9"/>
      <c r="U87" s="9"/>
    </row>
    <row r="88" spans="20:21" x14ac:dyDescent="0.3">
      <c r="T88" s="9"/>
      <c r="U88" s="9"/>
    </row>
    <row r="89" spans="20:21" x14ac:dyDescent="0.3">
      <c r="T89" s="9"/>
      <c r="U89" s="9"/>
    </row>
    <row r="90" spans="20:21" x14ac:dyDescent="0.3">
      <c r="T90" s="9"/>
      <c r="U90" s="9"/>
    </row>
    <row r="91" spans="20:21" x14ac:dyDescent="0.3">
      <c r="T91" s="9"/>
      <c r="U91" s="9"/>
    </row>
    <row r="92" spans="20:21" x14ac:dyDescent="0.3">
      <c r="T92" s="9"/>
      <c r="U92" s="9"/>
    </row>
    <row r="93" spans="20:21" x14ac:dyDescent="0.3">
      <c r="T93" s="9"/>
      <c r="U93" s="9"/>
    </row>
  </sheetData>
  <autoFilter ref="A8:WZT17" xr:uid="{00000000-0009-0000-0000-000006000000}"/>
  <dataConsolidate/>
  <mergeCells count="29">
    <mergeCell ref="A14:A17"/>
    <mergeCell ref="C14:C17"/>
    <mergeCell ref="D14:D17"/>
    <mergeCell ref="V7:V8"/>
    <mergeCell ref="R7:R8"/>
    <mergeCell ref="C10:C13"/>
    <mergeCell ref="A10:A13"/>
    <mergeCell ref="D10:D13"/>
    <mergeCell ref="N7:N8"/>
    <mergeCell ref="S7:S8"/>
    <mergeCell ref="A7:A8"/>
    <mergeCell ref="B7:B8"/>
    <mergeCell ref="C7:C8"/>
    <mergeCell ref="D7:D8"/>
    <mergeCell ref="T7:T8"/>
    <mergeCell ref="U7:U8"/>
    <mergeCell ref="A1:A4"/>
    <mergeCell ref="V2:V3"/>
    <mergeCell ref="B4:T4"/>
    <mergeCell ref="A5:V5"/>
    <mergeCell ref="B1:U3"/>
    <mergeCell ref="E7:E8"/>
    <mergeCell ref="P7:P8"/>
    <mergeCell ref="Q7:Q8"/>
    <mergeCell ref="F7:G7"/>
    <mergeCell ref="H7:I7"/>
    <mergeCell ref="J7:K7"/>
    <mergeCell ref="L7:M7"/>
    <mergeCell ref="O7:O8"/>
  </mergeCells>
  <printOptions horizontalCentered="1" verticalCentered="1"/>
  <pageMargins left="0" right="0" top="0.35433070866141736" bottom="0.35433070866141736" header="0.31496062992125984" footer="0.31496062992125984"/>
  <pageSetup paperSize="120" scale="10" fitToHeight="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W80"/>
  <sheetViews>
    <sheetView showGridLines="0" zoomScale="80" zoomScaleNormal="80" zoomScaleSheetLayoutView="85" workbookViewId="0">
      <pane ySplit="1" topLeftCell="A48" activePane="bottomLeft" state="frozen"/>
      <selection pane="bottomLeft" activeCell="D1" sqref="D1"/>
    </sheetView>
  </sheetViews>
  <sheetFormatPr baseColWidth="10" defaultColWidth="11.44140625" defaultRowHeight="14.4" x14ac:dyDescent="0.25"/>
  <cols>
    <col min="1" max="3" width="10.6640625" style="29" customWidth="1"/>
    <col min="4" max="4" width="47.44140625" style="20" customWidth="1"/>
    <col min="5" max="5" width="43.6640625" style="20" bestFit="1" customWidth="1"/>
    <col min="6" max="11" width="18.6640625" style="20" customWidth="1"/>
    <col min="12" max="12" width="18.6640625" style="29" bestFit="1" customWidth="1"/>
    <col min="13" max="13" width="100.6640625" style="29" customWidth="1"/>
    <col min="14" max="14" width="16.6640625" style="29" bestFit="1" customWidth="1"/>
    <col min="15" max="16" width="11.44140625" style="29"/>
    <col min="17" max="17" width="42.109375" style="29" bestFit="1" customWidth="1"/>
    <col min="18" max="18" width="5.5546875" style="90" bestFit="1" customWidth="1"/>
    <col min="19" max="16384" width="11.44140625" style="29"/>
  </cols>
  <sheetData>
    <row r="1" spans="1:18" s="13" customFormat="1" ht="30" customHeight="1" thickBot="1" x14ac:dyDescent="0.35">
      <c r="A1" s="30" t="s">
        <v>223</v>
      </c>
      <c r="B1" s="30" t="s">
        <v>224</v>
      </c>
      <c r="C1" s="30" t="s">
        <v>225</v>
      </c>
      <c r="D1" s="31" t="s">
        <v>7</v>
      </c>
      <c r="E1" s="31" t="s">
        <v>163</v>
      </c>
      <c r="F1" s="32" t="s">
        <v>164</v>
      </c>
      <c r="G1" s="33" t="s">
        <v>226</v>
      </c>
      <c r="H1" s="32" t="s">
        <v>165</v>
      </c>
      <c r="I1" s="32" t="s">
        <v>166</v>
      </c>
      <c r="J1" s="34" t="s">
        <v>167</v>
      </c>
      <c r="K1" s="35" t="s">
        <v>9</v>
      </c>
      <c r="L1" s="27" t="s">
        <v>221</v>
      </c>
      <c r="M1" s="36" t="s">
        <v>162</v>
      </c>
      <c r="N1" s="27" t="s">
        <v>363</v>
      </c>
      <c r="O1" s="37" t="s">
        <v>228</v>
      </c>
      <c r="P1" s="37" t="s">
        <v>229</v>
      </c>
      <c r="Q1" s="38" t="s">
        <v>230</v>
      </c>
      <c r="R1" s="39" t="s">
        <v>222</v>
      </c>
    </row>
    <row r="2" spans="1:18" s="109" customFormat="1" ht="15" customHeight="1" x14ac:dyDescent="0.3">
      <c r="A2" s="99">
        <v>1</v>
      </c>
      <c r="B2" s="99">
        <v>31</v>
      </c>
      <c r="C2" s="99">
        <v>221</v>
      </c>
      <c r="D2" s="100" t="s">
        <v>168</v>
      </c>
      <c r="E2" s="101" t="s">
        <v>212</v>
      </c>
      <c r="F2" s="102" t="s">
        <v>169</v>
      </c>
      <c r="G2" s="102">
        <v>0</v>
      </c>
      <c r="H2" s="102" t="s">
        <v>169</v>
      </c>
      <c r="I2" s="102" t="s">
        <v>169</v>
      </c>
      <c r="J2" s="103">
        <v>1</v>
      </c>
      <c r="K2" s="104">
        <v>1</v>
      </c>
      <c r="L2" s="102" t="s">
        <v>83</v>
      </c>
      <c r="M2" s="100" t="s">
        <v>364</v>
      </c>
      <c r="N2" s="105" t="str">
        <f t="shared" ref="N2:N41" si="0">IF(OR(H2="Por definir",H2="-"),"NA",IFERROR(L2/H2,0))</f>
        <v>NA</v>
      </c>
      <c r="O2" s="106">
        <f>+LEN(M2)</f>
        <v>246</v>
      </c>
      <c r="P2" s="106" t="s">
        <v>365</v>
      </c>
      <c r="Q2" s="107" t="s">
        <v>234</v>
      </c>
      <c r="R2" s="108" t="s">
        <v>434</v>
      </c>
    </row>
    <row r="3" spans="1:18" s="50" customFormat="1" ht="15" customHeight="1" x14ac:dyDescent="0.3">
      <c r="A3" s="41">
        <v>1</v>
      </c>
      <c r="B3" s="41">
        <v>31</v>
      </c>
      <c r="C3" s="41">
        <v>222</v>
      </c>
      <c r="D3" s="42" t="s">
        <v>170</v>
      </c>
      <c r="E3" s="43" t="s">
        <v>212</v>
      </c>
      <c r="F3" s="51">
        <v>0.25</v>
      </c>
      <c r="G3" s="51">
        <v>0.25</v>
      </c>
      <c r="H3" s="51">
        <v>0.25</v>
      </c>
      <c r="I3" s="51">
        <v>0.25</v>
      </c>
      <c r="J3" s="52">
        <v>0.25</v>
      </c>
      <c r="K3" s="14">
        <v>0.25</v>
      </c>
      <c r="L3" s="51">
        <v>0.05</v>
      </c>
      <c r="M3" s="42" t="s">
        <v>235</v>
      </c>
      <c r="N3" s="51">
        <f t="shared" si="0"/>
        <v>0.2</v>
      </c>
      <c r="O3" s="47">
        <f>+LEN(M3)</f>
        <v>35</v>
      </c>
      <c r="P3" s="47" t="s">
        <v>365</v>
      </c>
      <c r="Q3" s="48" t="s">
        <v>234</v>
      </c>
      <c r="R3" s="49" t="s">
        <v>434</v>
      </c>
    </row>
    <row r="4" spans="1:18" s="50" customFormat="1" ht="15" customHeight="1" x14ac:dyDescent="0.3">
      <c r="A4" s="41">
        <v>1</v>
      </c>
      <c r="B4" s="41">
        <v>31</v>
      </c>
      <c r="C4" s="41">
        <v>304</v>
      </c>
      <c r="D4" s="42" t="s">
        <v>171</v>
      </c>
      <c r="E4" s="43" t="s">
        <v>236</v>
      </c>
      <c r="F4" s="53">
        <v>3</v>
      </c>
      <c r="G4" s="53">
        <v>3</v>
      </c>
      <c r="H4" s="53">
        <v>1</v>
      </c>
      <c r="I4" s="53">
        <v>1</v>
      </c>
      <c r="J4" s="45" t="s">
        <v>169</v>
      </c>
      <c r="K4" s="15">
        <v>5</v>
      </c>
      <c r="L4" s="53">
        <v>1</v>
      </c>
      <c r="M4" s="42" t="s">
        <v>366</v>
      </c>
      <c r="N4" s="54">
        <f t="shared" si="0"/>
        <v>1</v>
      </c>
      <c r="O4" s="47">
        <f t="shared" ref="O4:O67" si="1">+LEN(M4)</f>
        <v>997</v>
      </c>
      <c r="P4" s="47" t="s">
        <v>365</v>
      </c>
      <c r="Q4" s="48" t="s">
        <v>238</v>
      </c>
      <c r="R4" s="49" t="s">
        <v>434</v>
      </c>
    </row>
    <row r="5" spans="1:18" s="109" customFormat="1" ht="15" customHeight="1" x14ac:dyDescent="0.3">
      <c r="A5" s="99">
        <v>1</v>
      </c>
      <c r="B5" s="99">
        <v>32</v>
      </c>
      <c r="C5" s="99">
        <v>223</v>
      </c>
      <c r="D5" s="110" t="s">
        <v>28</v>
      </c>
      <c r="E5" s="101" t="s">
        <v>239</v>
      </c>
      <c r="F5" s="102" t="s">
        <v>169</v>
      </c>
      <c r="G5" s="102" t="s">
        <v>169</v>
      </c>
      <c r="H5" s="102" t="s">
        <v>169</v>
      </c>
      <c r="I5" s="102">
        <v>2</v>
      </c>
      <c r="J5" s="103">
        <v>3</v>
      </c>
      <c r="K5" s="104">
        <v>3</v>
      </c>
      <c r="L5" s="102">
        <v>0</v>
      </c>
      <c r="M5" s="110" t="s">
        <v>367</v>
      </c>
      <c r="N5" s="105" t="str">
        <f t="shared" si="0"/>
        <v>NA</v>
      </c>
      <c r="O5" s="106">
        <f t="shared" si="1"/>
        <v>102</v>
      </c>
      <c r="P5" s="106" t="s">
        <v>365</v>
      </c>
      <c r="Q5" s="107" t="s">
        <v>241</v>
      </c>
      <c r="R5" s="108" t="s">
        <v>434</v>
      </c>
    </row>
    <row r="6" spans="1:18" s="109" customFormat="1" ht="15" customHeight="1" x14ac:dyDescent="0.3">
      <c r="A6" s="99">
        <v>1</v>
      </c>
      <c r="B6" s="99">
        <v>32</v>
      </c>
      <c r="C6" s="99">
        <v>224</v>
      </c>
      <c r="D6" s="110" t="s">
        <v>29</v>
      </c>
      <c r="E6" s="101" t="s">
        <v>239</v>
      </c>
      <c r="F6" s="102" t="s">
        <v>169</v>
      </c>
      <c r="G6" s="102" t="s">
        <v>169</v>
      </c>
      <c r="H6" s="102">
        <v>1</v>
      </c>
      <c r="I6" s="102">
        <v>2</v>
      </c>
      <c r="J6" s="103">
        <v>3</v>
      </c>
      <c r="K6" s="104">
        <v>3</v>
      </c>
      <c r="L6" s="102">
        <v>0</v>
      </c>
      <c r="M6" s="110" t="s">
        <v>368</v>
      </c>
      <c r="N6" s="105">
        <f t="shared" si="0"/>
        <v>0</v>
      </c>
      <c r="O6" s="106">
        <f t="shared" si="1"/>
        <v>314</v>
      </c>
      <c r="P6" s="106" t="s">
        <v>365</v>
      </c>
      <c r="Q6" s="107" t="s">
        <v>241</v>
      </c>
      <c r="R6" s="108" t="s">
        <v>434</v>
      </c>
    </row>
    <row r="7" spans="1:18" s="109" customFormat="1" ht="15" customHeight="1" x14ac:dyDescent="0.3">
      <c r="A7" s="99">
        <v>1</v>
      </c>
      <c r="B7" s="99">
        <v>32</v>
      </c>
      <c r="C7" s="99">
        <v>226</v>
      </c>
      <c r="D7" s="110" t="s">
        <v>172</v>
      </c>
      <c r="E7" s="101" t="s">
        <v>243</v>
      </c>
      <c r="F7" s="111">
        <v>0.25</v>
      </c>
      <c r="G7" s="111">
        <v>0.35</v>
      </c>
      <c r="H7" s="111">
        <v>0.25</v>
      </c>
      <c r="I7" s="111">
        <v>0.25</v>
      </c>
      <c r="J7" s="112">
        <v>0.25</v>
      </c>
      <c r="K7" s="113">
        <v>1</v>
      </c>
      <c r="L7" s="111">
        <v>0.05</v>
      </c>
      <c r="M7" s="110" t="s">
        <v>369</v>
      </c>
      <c r="N7" s="114">
        <f t="shared" si="0"/>
        <v>0.2</v>
      </c>
      <c r="O7" s="106">
        <f t="shared" si="1"/>
        <v>173</v>
      </c>
      <c r="P7" s="106" t="s">
        <v>365</v>
      </c>
      <c r="Q7" s="115" t="s">
        <v>245</v>
      </c>
      <c r="R7" s="108" t="s">
        <v>434</v>
      </c>
    </row>
    <row r="8" spans="1:18" s="109" customFormat="1" ht="15" customHeight="1" x14ac:dyDescent="0.3">
      <c r="A8" s="99">
        <v>1</v>
      </c>
      <c r="B8" s="99">
        <v>32</v>
      </c>
      <c r="C8" s="99">
        <v>227</v>
      </c>
      <c r="D8" s="110" t="s">
        <v>31</v>
      </c>
      <c r="E8" s="101" t="s">
        <v>236</v>
      </c>
      <c r="F8" s="116">
        <v>1</v>
      </c>
      <c r="G8" s="116">
        <v>1</v>
      </c>
      <c r="H8" s="116">
        <v>1</v>
      </c>
      <c r="I8" s="116">
        <v>1</v>
      </c>
      <c r="J8" s="117" t="s">
        <v>169</v>
      </c>
      <c r="K8" s="118">
        <v>3</v>
      </c>
      <c r="L8" s="116">
        <v>1</v>
      </c>
      <c r="M8" s="110" t="s">
        <v>370</v>
      </c>
      <c r="N8" s="114">
        <f t="shared" si="0"/>
        <v>1</v>
      </c>
      <c r="O8" s="106">
        <f t="shared" si="1"/>
        <v>483</v>
      </c>
      <c r="P8" s="106" t="s">
        <v>365</v>
      </c>
      <c r="Q8" s="107" t="s">
        <v>238</v>
      </c>
      <c r="R8" s="108" t="s">
        <v>434</v>
      </c>
    </row>
    <row r="9" spans="1:18" s="50" customFormat="1" ht="15" customHeight="1" x14ac:dyDescent="0.3">
      <c r="A9" s="41">
        <v>1</v>
      </c>
      <c r="B9" s="41">
        <v>33</v>
      </c>
      <c r="C9" s="41">
        <v>228</v>
      </c>
      <c r="D9" s="55" t="s">
        <v>173</v>
      </c>
      <c r="E9" s="43" t="s">
        <v>236</v>
      </c>
      <c r="F9" s="44">
        <v>1</v>
      </c>
      <c r="G9" s="44">
        <v>4</v>
      </c>
      <c r="H9" s="44">
        <v>2</v>
      </c>
      <c r="I9" s="44">
        <v>3</v>
      </c>
      <c r="J9" s="45">
        <v>4</v>
      </c>
      <c r="K9" s="25">
        <v>10</v>
      </c>
      <c r="L9" s="59">
        <v>1</v>
      </c>
      <c r="M9" s="55" t="s">
        <v>371</v>
      </c>
      <c r="N9" s="46">
        <f t="shared" si="0"/>
        <v>0.5</v>
      </c>
      <c r="O9" s="47">
        <f t="shared" si="1"/>
        <v>243</v>
      </c>
      <c r="P9" s="47" t="s">
        <v>365</v>
      </c>
      <c r="Q9" s="48" t="s">
        <v>238</v>
      </c>
      <c r="R9" s="49" t="s">
        <v>434</v>
      </c>
    </row>
    <row r="10" spans="1:18" s="109" customFormat="1" ht="15" customHeight="1" x14ac:dyDescent="0.3">
      <c r="A10" s="99">
        <v>2</v>
      </c>
      <c r="B10" s="99">
        <v>47</v>
      </c>
      <c r="C10" s="99">
        <v>229</v>
      </c>
      <c r="D10" s="110" t="s">
        <v>53</v>
      </c>
      <c r="E10" s="101" t="s">
        <v>248</v>
      </c>
      <c r="F10" s="111">
        <v>0.93</v>
      </c>
      <c r="G10" s="111">
        <v>0.93</v>
      </c>
      <c r="H10" s="111">
        <v>0.96</v>
      </c>
      <c r="I10" s="111">
        <v>0.98</v>
      </c>
      <c r="J10" s="112">
        <v>1</v>
      </c>
      <c r="K10" s="122">
        <v>1</v>
      </c>
      <c r="L10" s="111">
        <v>0.93738977072310403</v>
      </c>
      <c r="M10" s="110" t="s">
        <v>372</v>
      </c>
      <c r="N10" s="114">
        <f t="shared" si="0"/>
        <v>0.97644767783656672</v>
      </c>
      <c r="O10" s="106">
        <f t="shared" si="1"/>
        <v>400</v>
      </c>
      <c r="P10" s="106" t="s">
        <v>365</v>
      </c>
      <c r="Q10" s="107" t="s">
        <v>250</v>
      </c>
      <c r="R10" s="108" t="s">
        <v>434</v>
      </c>
    </row>
    <row r="11" spans="1:18" s="109" customFormat="1" ht="15" customHeight="1" x14ac:dyDescent="0.3">
      <c r="A11" s="99">
        <v>2</v>
      </c>
      <c r="B11" s="99">
        <v>47</v>
      </c>
      <c r="C11" s="99">
        <v>230</v>
      </c>
      <c r="D11" s="110" t="s">
        <v>54</v>
      </c>
      <c r="E11" s="101" t="s">
        <v>248</v>
      </c>
      <c r="F11" s="128">
        <v>1047</v>
      </c>
      <c r="G11" s="128">
        <v>3102</v>
      </c>
      <c r="H11" s="128">
        <v>1547</v>
      </c>
      <c r="I11" s="128">
        <v>2047</v>
      </c>
      <c r="J11" s="129">
        <v>2547</v>
      </c>
      <c r="K11" s="125">
        <v>2547</v>
      </c>
      <c r="L11" s="128">
        <v>3115</v>
      </c>
      <c r="M11" s="110" t="s">
        <v>373</v>
      </c>
      <c r="N11" s="114">
        <f t="shared" si="0"/>
        <v>2.0135746606334841</v>
      </c>
      <c r="O11" s="106">
        <f t="shared" si="1"/>
        <v>242</v>
      </c>
      <c r="P11" s="106" t="s">
        <v>365</v>
      </c>
      <c r="Q11" s="107" t="s">
        <v>250</v>
      </c>
      <c r="R11" s="108" t="s">
        <v>434</v>
      </c>
    </row>
    <row r="12" spans="1:18" s="109" customFormat="1" ht="15" customHeight="1" x14ac:dyDescent="0.3">
      <c r="A12" s="99">
        <v>2</v>
      </c>
      <c r="B12" s="99">
        <v>47</v>
      </c>
      <c r="C12" s="99">
        <v>231</v>
      </c>
      <c r="D12" s="110" t="s">
        <v>55</v>
      </c>
      <c r="E12" s="101" t="s">
        <v>248</v>
      </c>
      <c r="F12" s="128" t="s">
        <v>169</v>
      </c>
      <c r="G12" s="128" t="s">
        <v>169</v>
      </c>
      <c r="H12" s="128">
        <v>1134</v>
      </c>
      <c r="I12" s="128" t="s">
        <v>169</v>
      </c>
      <c r="J12" s="129"/>
      <c r="K12" s="104">
        <v>1134</v>
      </c>
      <c r="L12" s="128">
        <v>0</v>
      </c>
      <c r="M12" s="110" t="s">
        <v>374</v>
      </c>
      <c r="N12" s="114">
        <f t="shared" si="0"/>
        <v>0</v>
      </c>
      <c r="O12" s="106">
        <f t="shared" si="1"/>
        <v>409</v>
      </c>
      <c r="P12" s="106" t="s">
        <v>365</v>
      </c>
      <c r="Q12" s="107" t="s">
        <v>250</v>
      </c>
      <c r="R12" s="108" t="s">
        <v>434</v>
      </c>
    </row>
    <row r="13" spans="1:18" s="50" customFormat="1" ht="15" customHeight="1" x14ac:dyDescent="0.3">
      <c r="A13" s="41">
        <v>2</v>
      </c>
      <c r="B13" s="41">
        <v>49</v>
      </c>
      <c r="C13" s="41">
        <v>233</v>
      </c>
      <c r="D13" s="55" t="s">
        <v>174</v>
      </c>
      <c r="E13" s="43" t="s">
        <v>253</v>
      </c>
      <c r="F13" s="44">
        <v>16</v>
      </c>
      <c r="G13" s="44">
        <v>17</v>
      </c>
      <c r="H13" s="44">
        <v>16</v>
      </c>
      <c r="I13" s="44">
        <v>16</v>
      </c>
      <c r="J13" s="45">
        <v>16</v>
      </c>
      <c r="K13" s="25">
        <v>16</v>
      </c>
      <c r="L13" s="59">
        <v>17</v>
      </c>
      <c r="M13" s="55" t="s">
        <v>375</v>
      </c>
      <c r="N13" s="46">
        <f t="shared" si="0"/>
        <v>1.0625</v>
      </c>
      <c r="O13" s="47">
        <f t="shared" si="1"/>
        <v>1180</v>
      </c>
      <c r="P13" s="47" t="s">
        <v>365</v>
      </c>
      <c r="Q13" s="48" t="s">
        <v>238</v>
      </c>
      <c r="R13" s="49" t="s">
        <v>434</v>
      </c>
    </row>
    <row r="14" spans="1:18" s="50" customFormat="1" ht="15" customHeight="1" x14ac:dyDescent="0.3">
      <c r="A14" s="41">
        <v>2</v>
      </c>
      <c r="B14" s="41">
        <v>49</v>
      </c>
      <c r="C14" s="41">
        <v>234</v>
      </c>
      <c r="D14" s="55" t="s">
        <v>175</v>
      </c>
      <c r="E14" s="43" t="s">
        <v>253</v>
      </c>
      <c r="F14" s="44">
        <v>8</v>
      </c>
      <c r="G14" s="44">
        <v>10</v>
      </c>
      <c r="H14" s="44">
        <v>9</v>
      </c>
      <c r="I14" s="44">
        <v>10</v>
      </c>
      <c r="J14" s="45">
        <v>10</v>
      </c>
      <c r="K14" s="25">
        <v>10</v>
      </c>
      <c r="L14" s="59">
        <v>10</v>
      </c>
      <c r="M14" s="55" t="s">
        <v>376</v>
      </c>
      <c r="N14" s="46">
        <f t="shared" si="0"/>
        <v>1.1111111111111112</v>
      </c>
      <c r="O14" s="47">
        <f t="shared" si="1"/>
        <v>335</v>
      </c>
      <c r="P14" s="47" t="s">
        <v>365</v>
      </c>
      <c r="Q14" s="48" t="s">
        <v>238</v>
      </c>
      <c r="R14" s="49" t="s">
        <v>434</v>
      </c>
    </row>
    <row r="15" spans="1:18" s="50" customFormat="1" ht="15" customHeight="1" x14ac:dyDescent="0.3">
      <c r="A15" s="41">
        <v>2</v>
      </c>
      <c r="B15" s="41">
        <v>49</v>
      </c>
      <c r="C15" s="41">
        <v>289</v>
      </c>
      <c r="D15" s="55" t="s">
        <v>176</v>
      </c>
      <c r="E15" s="43" t="s">
        <v>258</v>
      </c>
      <c r="F15" s="44">
        <v>1</v>
      </c>
      <c r="G15" s="44">
        <v>0</v>
      </c>
      <c r="H15" s="44">
        <v>2</v>
      </c>
      <c r="I15" s="44">
        <v>2</v>
      </c>
      <c r="J15" s="45">
        <v>2</v>
      </c>
      <c r="K15" s="25">
        <v>2</v>
      </c>
      <c r="L15" s="44">
        <v>0</v>
      </c>
      <c r="M15" s="55" t="s">
        <v>377</v>
      </c>
      <c r="N15" s="46">
        <f t="shared" si="0"/>
        <v>0</v>
      </c>
      <c r="O15" s="47">
        <f t="shared" si="1"/>
        <v>153</v>
      </c>
      <c r="P15" s="47" t="s">
        <v>365</v>
      </c>
      <c r="Q15" s="48" t="s">
        <v>260</v>
      </c>
      <c r="R15" s="49" t="s">
        <v>434</v>
      </c>
    </row>
    <row r="16" spans="1:18" s="109" customFormat="1" ht="15" customHeight="1" x14ac:dyDescent="0.3">
      <c r="A16" s="99">
        <v>2</v>
      </c>
      <c r="B16" s="99">
        <v>50</v>
      </c>
      <c r="C16" s="99">
        <v>235</v>
      </c>
      <c r="D16" s="110" t="s">
        <v>57</v>
      </c>
      <c r="E16" s="101" t="s">
        <v>236</v>
      </c>
      <c r="F16" s="102">
        <v>3</v>
      </c>
      <c r="G16" s="102">
        <v>7</v>
      </c>
      <c r="H16" s="102">
        <v>6</v>
      </c>
      <c r="I16" s="102">
        <v>9</v>
      </c>
      <c r="J16" s="103">
        <v>10</v>
      </c>
      <c r="K16" s="104">
        <v>10</v>
      </c>
      <c r="L16" s="116">
        <v>7</v>
      </c>
      <c r="M16" s="110" t="s">
        <v>378</v>
      </c>
      <c r="N16" s="105">
        <f t="shared" si="0"/>
        <v>1.1666666666666667</v>
      </c>
      <c r="O16" s="106">
        <f t="shared" si="1"/>
        <v>914</v>
      </c>
      <c r="P16" s="106" t="s">
        <v>365</v>
      </c>
      <c r="Q16" s="107" t="s">
        <v>238</v>
      </c>
      <c r="R16" s="108" t="s">
        <v>435</v>
      </c>
    </row>
    <row r="17" spans="1:18" s="109" customFormat="1" ht="15" customHeight="1" x14ac:dyDescent="0.3">
      <c r="A17" s="99">
        <v>2</v>
      </c>
      <c r="B17" s="99">
        <v>50</v>
      </c>
      <c r="C17" s="99">
        <v>236</v>
      </c>
      <c r="D17" s="110" t="s">
        <v>58</v>
      </c>
      <c r="E17" s="101" t="s">
        <v>236</v>
      </c>
      <c r="F17" s="102">
        <v>1</v>
      </c>
      <c r="G17" s="102">
        <v>4</v>
      </c>
      <c r="H17" s="102">
        <v>2</v>
      </c>
      <c r="I17" s="102">
        <v>4</v>
      </c>
      <c r="J17" s="103">
        <v>5</v>
      </c>
      <c r="K17" s="104">
        <v>5</v>
      </c>
      <c r="L17" s="116">
        <v>4</v>
      </c>
      <c r="M17" s="110" t="s">
        <v>379</v>
      </c>
      <c r="N17" s="105">
        <f t="shared" si="0"/>
        <v>2</v>
      </c>
      <c r="O17" s="106">
        <f t="shared" si="1"/>
        <v>775</v>
      </c>
      <c r="P17" s="106" t="s">
        <v>365</v>
      </c>
      <c r="Q17" s="107" t="s">
        <v>238</v>
      </c>
      <c r="R17" s="108" t="s">
        <v>435</v>
      </c>
    </row>
    <row r="18" spans="1:18" s="50" customFormat="1" ht="15" customHeight="1" x14ac:dyDescent="0.3">
      <c r="A18" s="41">
        <v>2</v>
      </c>
      <c r="B18" s="41">
        <v>51</v>
      </c>
      <c r="C18" s="41">
        <v>237</v>
      </c>
      <c r="D18" s="55" t="s">
        <v>177</v>
      </c>
      <c r="E18" s="43" t="s">
        <v>243</v>
      </c>
      <c r="F18" s="60">
        <v>1</v>
      </c>
      <c r="G18" s="60">
        <v>0.56000000000000005</v>
      </c>
      <c r="H18" s="60">
        <v>1</v>
      </c>
      <c r="I18" s="60">
        <v>1</v>
      </c>
      <c r="J18" s="61">
        <v>1</v>
      </c>
      <c r="K18" s="14">
        <v>1</v>
      </c>
      <c r="L18" s="60">
        <v>0.1</v>
      </c>
      <c r="M18" s="55" t="s">
        <v>380</v>
      </c>
      <c r="N18" s="46">
        <f t="shared" si="0"/>
        <v>0.1</v>
      </c>
      <c r="O18" s="47">
        <f t="shared" si="1"/>
        <v>318</v>
      </c>
      <c r="P18" s="47" t="s">
        <v>365</v>
      </c>
      <c r="Q18" s="62" t="s">
        <v>245</v>
      </c>
      <c r="R18" s="49" t="s">
        <v>434</v>
      </c>
    </row>
    <row r="19" spans="1:18" s="109" customFormat="1" ht="15" customHeight="1" x14ac:dyDescent="0.3">
      <c r="A19" s="99">
        <v>3</v>
      </c>
      <c r="B19" s="99">
        <v>52</v>
      </c>
      <c r="C19" s="99">
        <v>238</v>
      </c>
      <c r="D19" s="110" t="s">
        <v>82</v>
      </c>
      <c r="E19" s="101" t="s">
        <v>265</v>
      </c>
      <c r="F19" s="134" t="s">
        <v>83</v>
      </c>
      <c r="G19" s="134">
        <v>0</v>
      </c>
      <c r="H19" s="134">
        <v>4</v>
      </c>
      <c r="I19" s="102" t="s">
        <v>83</v>
      </c>
      <c r="J19" s="103">
        <v>4.2</v>
      </c>
      <c r="K19" s="104">
        <v>4.2</v>
      </c>
      <c r="L19" s="134">
        <v>0</v>
      </c>
      <c r="M19" s="110" t="s">
        <v>381</v>
      </c>
      <c r="N19" s="105">
        <f t="shared" si="0"/>
        <v>0</v>
      </c>
      <c r="O19" s="106">
        <f t="shared" si="1"/>
        <v>465</v>
      </c>
      <c r="P19" s="106" t="s">
        <v>365</v>
      </c>
      <c r="Q19" s="107" t="s">
        <v>267</v>
      </c>
      <c r="R19" s="108" t="s">
        <v>434</v>
      </c>
    </row>
    <row r="20" spans="1:18" s="109" customFormat="1" ht="15" customHeight="1" x14ac:dyDescent="0.3">
      <c r="A20" s="99">
        <v>3</v>
      </c>
      <c r="B20" s="99">
        <v>52</v>
      </c>
      <c r="C20" s="99">
        <v>239</v>
      </c>
      <c r="D20" s="110" t="s">
        <v>84</v>
      </c>
      <c r="E20" s="101" t="s">
        <v>265</v>
      </c>
      <c r="F20" s="134" t="s">
        <v>83</v>
      </c>
      <c r="G20" s="134">
        <v>0</v>
      </c>
      <c r="H20" s="134">
        <v>4.3</v>
      </c>
      <c r="I20" s="102" t="s">
        <v>85</v>
      </c>
      <c r="J20" s="103">
        <v>4.4000000000000004</v>
      </c>
      <c r="K20" s="104">
        <v>4.4000000000000004</v>
      </c>
      <c r="L20" s="134">
        <v>0</v>
      </c>
      <c r="M20" s="110" t="s">
        <v>381</v>
      </c>
      <c r="N20" s="105">
        <f t="shared" si="0"/>
        <v>0</v>
      </c>
      <c r="O20" s="106">
        <f t="shared" si="1"/>
        <v>465</v>
      </c>
      <c r="P20" s="106" t="s">
        <v>365</v>
      </c>
      <c r="Q20" s="107" t="s">
        <v>267</v>
      </c>
      <c r="R20" s="108" t="s">
        <v>434</v>
      </c>
    </row>
    <row r="21" spans="1:18" s="109" customFormat="1" ht="15" customHeight="1" x14ac:dyDescent="0.3">
      <c r="A21" s="99">
        <v>3</v>
      </c>
      <c r="B21" s="99">
        <v>52</v>
      </c>
      <c r="C21" s="99">
        <v>240</v>
      </c>
      <c r="D21" s="110" t="s">
        <v>86</v>
      </c>
      <c r="E21" s="101" t="s">
        <v>265</v>
      </c>
      <c r="F21" s="123">
        <v>2800</v>
      </c>
      <c r="G21" s="123">
        <v>2800</v>
      </c>
      <c r="H21" s="123">
        <v>4300</v>
      </c>
      <c r="I21" s="123">
        <v>5800</v>
      </c>
      <c r="J21" s="124">
        <v>7300</v>
      </c>
      <c r="K21" s="125">
        <v>7300</v>
      </c>
      <c r="L21" s="123">
        <v>3119</v>
      </c>
      <c r="M21" s="110" t="s">
        <v>382</v>
      </c>
      <c r="N21" s="105">
        <f t="shared" si="0"/>
        <v>0.72534883720930232</v>
      </c>
      <c r="O21" s="106">
        <f t="shared" si="1"/>
        <v>273</v>
      </c>
      <c r="P21" s="106" t="s">
        <v>365</v>
      </c>
      <c r="Q21" s="107" t="s">
        <v>267</v>
      </c>
      <c r="R21" s="108" t="s">
        <v>435</v>
      </c>
    </row>
    <row r="22" spans="1:18" s="109" customFormat="1" ht="15" customHeight="1" x14ac:dyDescent="0.3">
      <c r="A22" s="99">
        <v>3</v>
      </c>
      <c r="B22" s="99">
        <v>52</v>
      </c>
      <c r="C22" s="99">
        <v>241</v>
      </c>
      <c r="D22" s="110" t="s">
        <v>178</v>
      </c>
      <c r="E22" s="101" t="s">
        <v>269</v>
      </c>
      <c r="F22" s="123">
        <v>750000</v>
      </c>
      <c r="G22" s="123">
        <v>1700038</v>
      </c>
      <c r="H22" s="123">
        <v>1500000</v>
      </c>
      <c r="I22" s="123">
        <v>2250000</v>
      </c>
      <c r="J22" s="124">
        <v>3000000</v>
      </c>
      <c r="K22" s="125">
        <v>3000000</v>
      </c>
      <c r="L22" s="123">
        <v>1859687</v>
      </c>
      <c r="M22" s="110" t="s">
        <v>383</v>
      </c>
      <c r="N22" s="105">
        <f t="shared" si="0"/>
        <v>1.2397913333333332</v>
      </c>
      <c r="O22" s="106">
        <f t="shared" si="1"/>
        <v>404</v>
      </c>
      <c r="P22" s="106" t="s">
        <v>365</v>
      </c>
      <c r="Q22" s="135" t="s">
        <v>384</v>
      </c>
      <c r="R22" s="108" t="s">
        <v>434</v>
      </c>
    </row>
    <row r="23" spans="1:18" s="109" customFormat="1" ht="15" customHeight="1" x14ac:dyDescent="0.3">
      <c r="A23" s="99">
        <v>3</v>
      </c>
      <c r="B23" s="99">
        <v>52</v>
      </c>
      <c r="C23" s="99">
        <v>242</v>
      </c>
      <c r="D23" s="110" t="s">
        <v>179</v>
      </c>
      <c r="E23" s="101" t="s">
        <v>265</v>
      </c>
      <c r="F23" s="123">
        <v>543</v>
      </c>
      <c r="G23" s="123">
        <v>543</v>
      </c>
      <c r="H23" s="123">
        <v>730</v>
      </c>
      <c r="I23" s="123">
        <v>915</v>
      </c>
      <c r="J23" s="124">
        <v>1100</v>
      </c>
      <c r="K23" s="125">
        <v>1100</v>
      </c>
      <c r="L23" s="123">
        <v>549</v>
      </c>
      <c r="M23" s="110" t="s">
        <v>385</v>
      </c>
      <c r="N23" s="105">
        <f t="shared" si="0"/>
        <v>0.75205479452054791</v>
      </c>
      <c r="O23" s="106">
        <f t="shared" si="1"/>
        <v>201</v>
      </c>
      <c r="P23" s="106" t="s">
        <v>365</v>
      </c>
      <c r="Q23" s="107" t="s">
        <v>267</v>
      </c>
      <c r="R23" s="108" t="s">
        <v>434</v>
      </c>
    </row>
    <row r="24" spans="1:18" s="109" customFormat="1" ht="15" customHeight="1" x14ac:dyDescent="0.3">
      <c r="A24" s="99">
        <v>3</v>
      </c>
      <c r="B24" s="99">
        <v>53</v>
      </c>
      <c r="C24" s="99">
        <v>243</v>
      </c>
      <c r="D24" s="110" t="s">
        <v>180</v>
      </c>
      <c r="E24" s="101" t="s">
        <v>239</v>
      </c>
      <c r="F24" s="123">
        <v>16</v>
      </c>
      <c r="G24" s="123">
        <v>16</v>
      </c>
      <c r="H24" s="123">
        <v>24</v>
      </c>
      <c r="I24" s="123">
        <v>29</v>
      </c>
      <c r="J24" s="124">
        <v>32</v>
      </c>
      <c r="K24" s="125">
        <v>32</v>
      </c>
      <c r="L24" s="123">
        <v>16</v>
      </c>
      <c r="M24" s="127" t="s">
        <v>386</v>
      </c>
      <c r="N24" s="105">
        <f t="shared" si="0"/>
        <v>0.66666666666666663</v>
      </c>
      <c r="O24" s="106">
        <f t="shared" si="1"/>
        <v>380</v>
      </c>
      <c r="P24" s="106" t="s">
        <v>365</v>
      </c>
      <c r="Q24" s="107" t="s">
        <v>241</v>
      </c>
      <c r="R24" s="108" t="s">
        <v>434</v>
      </c>
    </row>
    <row r="25" spans="1:18" s="109" customFormat="1" ht="15" customHeight="1" x14ac:dyDescent="0.3">
      <c r="A25" s="99">
        <v>3</v>
      </c>
      <c r="B25" s="99">
        <v>53</v>
      </c>
      <c r="C25" s="99">
        <v>244</v>
      </c>
      <c r="D25" s="110" t="s">
        <v>88</v>
      </c>
      <c r="E25" s="101" t="s">
        <v>269</v>
      </c>
      <c r="F25" s="123">
        <v>4251</v>
      </c>
      <c r="G25" s="123">
        <v>4664</v>
      </c>
      <c r="H25" s="123">
        <v>6571</v>
      </c>
      <c r="I25" s="123">
        <v>8931</v>
      </c>
      <c r="J25" s="124">
        <v>11291</v>
      </c>
      <c r="K25" s="125">
        <v>11291</v>
      </c>
      <c r="L25" s="123">
        <v>4664</v>
      </c>
      <c r="M25" s="110" t="s">
        <v>387</v>
      </c>
      <c r="N25" s="105">
        <f t="shared" si="0"/>
        <v>0.7097854207883123</v>
      </c>
      <c r="O25" s="106">
        <f t="shared" si="1"/>
        <v>599</v>
      </c>
      <c r="P25" s="106" t="s">
        <v>365</v>
      </c>
      <c r="Q25" s="115" t="s">
        <v>384</v>
      </c>
      <c r="R25" s="108" t="s">
        <v>435</v>
      </c>
    </row>
    <row r="26" spans="1:18" s="109" customFormat="1" ht="15" customHeight="1" x14ac:dyDescent="0.3">
      <c r="A26" s="99">
        <v>3</v>
      </c>
      <c r="B26" s="99">
        <v>53</v>
      </c>
      <c r="C26" s="99">
        <v>245</v>
      </c>
      <c r="D26" s="110" t="s">
        <v>181</v>
      </c>
      <c r="E26" s="101" t="s">
        <v>269</v>
      </c>
      <c r="F26" s="123">
        <v>201000</v>
      </c>
      <c r="G26" s="123">
        <v>187566</v>
      </c>
      <c r="H26" s="123">
        <v>211000</v>
      </c>
      <c r="I26" s="123">
        <v>231000</v>
      </c>
      <c r="J26" s="124">
        <v>251000</v>
      </c>
      <c r="K26" s="125">
        <v>251000</v>
      </c>
      <c r="L26" s="123">
        <v>187566</v>
      </c>
      <c r="M26" s="110" t="s">
        <v>388</v>
      </c>
      <c r="N26" s="105">
        <f t="shared" si="0"/>
        <v>0.88893838862559238</v>
      </c>
      <c r="O26" s="106">
        <f t="shared" si="1"/>
        <v>484</v>
      </c>
      <c r="P26" s="106" t="s">
        <v>365</v>
      </c>
      <c r="Q26" s="126" t="s">
        <v>384</v>
      </c>
      <c r="R26" s="108" t="s">
        <v>434</v>
      </c>
    </row>
    <row r="27" spans="1:18" s="109" customFormat="1" ht="15" customHeight="1" x14ac:dyDescent="0.3">
      <c r="A27" s="99">
        <v>3</v>
      </c>
      <c r="B27" s="99">
        <v>53</v>
      </c>
      <c r="C27" s="99">
        <v>246</v>
      </c>
      <c r="D27" s="110" t="s">
        <v>89</v>
      </c>
      <c r="E27" s="101" t="s">
        <v>276</v>
      </c>
      <c r="F27" s="102">
        <v>4</v>
      </c>
      <c r="G27" s="102">
        <v>16</v>
      </c>
      <c r="H27" s="102">
        <v>144</v>
      </c>
      <c r="I27" s="102">
        <v>150</v>
      </c>
      <c r="J27" s="103">
        <v>317</v>
      </c>
      <c r="K27" s="104">
        <v>317</v>
      </c>
      <c r="L27" s="102">
        <v>16</v>
      </c>
      <c r="M27" s="110" t="s">
        <v>389</v>
      </c>
      <c r="N27" s="105">
        <f t="shared" si="0"/>
        <v>0.1111111111111111</v>
      </c>
      <c r="O27" s="106">
        <f t="shared" si="1"/>
        <v>367</v>
      </c>
      <c r="P27" s="106" t="s">
        <v>365</v>
      </c>
      <c r="Q27" s="107" t="s">
        <v>278</v>
      </c>
      <c r="R27" s="108" t="s">
        <v>434</v>
      </c>
    </row>
    <row r="28" spans="1:18" s="109" customFormat="1" ht="15" customHeight="1" x14ac:dyDescent="0.3">
      <c r="A28" s="99">
        <v>3</v>
      </c>
      <c r="B28" s="99">
        <v>53</v>
      </c>
      <c r="C28" s="99">
        <v>247</v>
      </c>
      <c r="D28" s="110" t="s">
        <v>90</v>
      </c>
      <c r="E28" s="101" t="s">
        <v>279</v>
      </c>
      <c r="F28" s="102">
        <v>10</v>
      </c>
      <c r="G28" s="102">
        <v>10</v>
      </c>
      <c r="H28" s="102">
        <v>20</v>
      </c>
      <c r="I28" s="102">
        <v>30</v>
      </c>
      <c r="J28" s="103">
        <v>40</v>
      </c>
      <c r="K28" s="104">
        <v>40</v>
      </c>
      <c r="L28" s="102">
        <v>10</v>
      </c>
      <c r="M28" s="110" t="s">
        <v>390</v>
      </c>
      <c r="N28" s="105">
        <f t="shared" si="0"/>
        <v>0.5</v>
      </c>
      <c r="O28" s="106">
        <f t="shared" si="1"/>
        <v>462</v>
      </c>
      <c r="P28" s="106" t="s">
        <v>365</v>
      </c>
      <c r="Q28" s="126" t="s">
        <v>281</v>
      </c>
      <c r="R28" s="108" t="s">
        <v>434</v>
      </c>
    </row>
    <row r="29" spans="1:18" s="50" customFormat="1" ht="15" customHeight="1" x14ac:dyDescent="0.3">
      <c r="A29" s="41">
        <v>3</v>
      </c>
      <c r="B29" s="41">
        <v>53</v>
      </c>
      <c r="C29" s="41">
        <v>307</v>
      </c>
      <c r="D29" s="55" t="s">
        <v>182</v>
      </c>
      <c r="E29" s="43" t="s">
        <v>258</v>
      </c>
      <c r="F29" s="44">
        <v>1</v>
      </c>
      <c r="G29" s="44">
        <v>1</v>
      </c>
      <c r="H29" s="44">
        <v>1</v>
      </c>
      <c r="I29" s="44">
        <v>1</v>
      </c>
      <c r="J29" s="45">
        <v>1</v>
      </c>
      <c r="K29" s="25">
        <v>1</v>
      </c>
      <c r="L29" s="44">
        <v>0</v>
      </c>
      <c r="M29" s="55" t="s">
        <v>377</v>
      </c>
      <c r="N29" s="46">
        <f t="shared" si="0"/>
        <v>0</v>
      </c>
      <c r="O29" s="47">
        <f t="shared" si="1"/>
        <v>153</v>
      </c>
      <c r="P29" s="47" t="s">
        <v>365</v>
      </c>
      <c r="Q29" s="48" t="s">
        <v>260</v>
      </c>
      <c r="R29" s="49" t="s">
        <v>434</v>
      </c>
    </row>
    <row r="30" spans="1:18" s="109" customFormat="1" ht="15" customHeight="1" x14ac:dyDescent="0.3">
      <c r="A30" s="99">
        <v>3</v>
      </c>
      <c r="B30" s="99">
        <v>54</v>
      </c>
      <c r="C30" s="99">
        <v>248</v>
      </c>
      <c r="D30" s="110" t="s">
        <v>92</v>
      </c>
      <c r="E30" s="101" t="s">
        <v>276</v>
      </c>
      <c r="F30" s="123">
        <v>2000000</v>
      </c>
      <c r="G30" s="123">
        <v>2211031</v>
      </c>
      <c r="H30" s="123">
        <v>2700000</v>
      </c>
      <c r="I30" s="123">
        <v>3400000</v>
      </c>
      <c r="J30" s="124">
        <v>4400000</v>
      </c>
      <c r="K30" s="125">
        <v>4400000</v>
      </c>
      <c r="L30" s="123">
        <v>2638758</v>
      </c>
      <c r="M30" s="110" t="s">
        <v>391</v>
      </c>
      <c r="N30" s="105">
        <f t="shared" si="0"/>
        <v>0.97731777777777773</v>
      </c>
      <c r="O30" s="106">
        <f t="shared" si="1"/>
        <v>508</v>
      </c>
      <c r="P30" s="106" t="s">
        <v>365</v>
      </c>
      <c r="Q30" s="107" t="s">
        <v>278</v>
      </c>
      <c r="R30" s="108" t="s">
        <v>434</v>
      </c>
    </row>
    <row r="31" spans="1:18" s="109" customFormat="1" ht="15" customHeight="1" x14ac:dyDescent="0.3">
      <c r="A31" s="99">
        <v>3</v>
      </c>
      <c r="B31" s="99">
        <v>55</v>
      </c>
      <c r="C31" s="99">
        <v>249</v>
      </c>
      <c r="D31" s="110" t="s">
        <v>94</v>
      </c>
      <c r="E31" s="101" t="s">
        <v>279</v>
      </c>
      <c r="F31" s="102">
        <v>250</v>
      </c>
      <c r="G31" s="102">
        <v>256</v>
      </c>
      <c r="H31" s="102">
        <v>500</v>
      </c>
      <c r="I31" s="102">
        <v>750</v>
      </c>
      <c r="J31" s="103">
        <v>1000</v>
      </c>
      <c r="K31" s="125">
        <v>1000</v>
      </c>
      <c r="L31" s="102">
        <v>256</v>
      </c>
      <c r="M31" s="110" t="s">
        <v>392</v>
      </c>
      <c r="N31" s="105">
        <f t="shared" si="0"/>
        <v>0.51200000000000001</v>
      </c>
      <c r="O31" s="106">
        <f t="shared" si="1"/>
        <v>479</v>
      </c>
      <c r="P31" s="106" t="s">
        <v>365</v>
      </c>
      <c r="Q31" s="126" t="s">
        <v>281</v>
      </c>
      <c r="R31" s="108" t="s">
        <v>435</v>
      </c>
    </row>
    <row r="32" spans="1:18" s="109" customFormat="1" ht="15" customHeight="1" x14ac:dyDescent="0.3">
      <c r="A32" s="99">
        <v>3</v>
      </c>
      <c r="B32" s="99">
        <v>55</v>
      </c>
      <c r="C32" s="99">
        <v>250</v>
      </c>
      <c r="D32" s="110" t="s">
        <v>95</v>
      </c>
      <c r="E32" s="101" t="s">
        <v>183</v>
      </c>
      <c r="F32" s="123">
        <v>80</v>
      </c>
      <c r="G32" s="123">
        <v>104</v>
      </c>
      <c r="H32" s="123">
        <v>120</v>
      </c>
      <c r="I32" s="123">
        <v>160</v>
      </c>
      <c r="J32" s="124">
        <v>200</v>
      </c>
      <c r="K32" s="125">
        <v>200</v>
      </c>
      <c r="L32" s="123">
        <f>104+15</f>
        <v>119</v>
      </c>
      <c r="M32" s="110" t="s">
        <v>393</v>
      </c>
      <c r="N32" s="105">
        <f t="shared" si="0"/>
        <v>0.9916666666666667</v>
      </c>
      <c r="O32" s="106">
        <f t="shared" si="1"/>
        <v>317</v>
      </c>
      <c r="P32" s="106" t="s">
        <v>365</v>
      </c>
      <c r="Q32" s="107" t="s">
        <v>288</v>
      </c>
      <c r="R32" s="108" t="s">
        <v>434</v>
      </c>
    </row>
    <row r="33" spans="1:18" s="109" customFormat="1" ht="15" customHeight="1" x14ac:dyDescent="0.3">
      <c r="A33" s="99">
        <v>3</v>
      </c>
      <c r="B33" s="99">
        <v>55</v>
      </c>
      <c r="C33" s="99">
        <v>251</v>
      </c>
      <c r="D33" s="110" t="s">
        <v>96</v>
      </c>
      <c r="E33" s="101" t="s">
        <v>289</v>
      </c>
      <c r="F33" s="102">
        <v>230</v>
      </c>
      <c r="G33" s="102">
        <v>263</v>
      </c>
      <c r="H33" s="102">
        <v>330</v>
      </c>
      <c r="I33" s="102">
        <v>430</v>
      </c>
      <c r="J33" s="103">
        <v>530</v>
      </c>
      <c r="K33" s="125">
        <v>530</v>
      </c>
      <c r="L33" s="102">
        <v>263</v>
      </c>
      <c r="M33" s="110" t="s">
        <v>394</v>
      </c>
      <c r="N33" s="130">
        <f t="shared" si="0"/>
        <v>0.79696969696969699</v>
      </c>
      <c r="O33" s="106">
        <f t="shared" si="1"/>
        <v>510</v>
      </c>
      <c r="P33" s="106" t="s">
        <v>365</v>
      </c>
      <c r="Q33" s="107" t="s">
        <v>291</v>
      </c>
      <c r="R33" s="108" t="s">
        <v>434</v>
      </c>
    </row>
    <row r="34" spans="1:18" s="50" customFormat="1" ht="15" customHeight="1" x14ac:dyDescent="0.3">
      <c r="A34" s="41">
        <v>4</v>
      </c>
      <c r="B34" s="41">
        <v>56</v>
      </c>
      <c r="C34" s="41">
        <v>252</v>
      </c>
      <c r="D34" s="55" t="s">
        <v>184</v>
      </c>
      <c r="E34" s="43" t="s">
        <v>236</v>
      </c>
      <c r="F34" s="44">
        <v>3</v>
      </c>
      <c r="G34" s="44">
        <v>2</v>
      </c>
      <c r="H34" s="44" t="s">
        <v>169</v>
      </c>
      <c r="I34" s="44" t="s">
        <v>169</v>
      </c>
      <c r="J34" s="45" t="s">
        <v>169</v>
      </c>
      <c r="K34" s="25">
        <v>3</v>
      </c>
      <c r="L34" s="59">
        <v>2</v>
      </c>
      <c r="M34" s="55" t="s">
        <v>395</v>
      </c>
      <c r="N34" s="46">
        <f>+L34/K34</f>
        <v>0.66666666666666663</v>
      </c>
      <c r="O34" s="47">
        <f t="shared" si="1"/>
        <v>662</v>
      </c>
      <c r="P34" s="47" t="s">
        <v>365</v>
      </c>
      <c r="Q34" s="48" t="s">
        <v>238</v>
      </c>
      <c r="R34" s="49" t="s">
        <v>434</v>
      </c>
    </row>
    <row r="35" spans="1:18" s="109" customFormat="1" ht="15" customHeight="1" x14ac:dyDescent="0.3">
      <c r="A35" s="99">
        <v>4</v>
      </c>
      <c r="B35" s="99">
        <v>57</v>
      </c>
      <c r="C35" s="99">
        <v>253</v>
      </c>
      <c r="D35" s="110" t="s">
        <v>104</v>
      </c>
      <c r="E35" s="101" t="s">
        <v>293</v>
      </c>
      <c r="F35" s="136">
        <v>10000000000</v>
      </c>
      <c r="G35" s="136">
        <v>11359904293</v>
      </c>
      <c r="H35" s="136">
        <v>20000000000</v>
      </c>
      <c r="I35" s="136">
        <v>30000000000</v>
      </c>
      <c r="J35" s="137">
        <v>40000000000</v>
      </c>
      <c r="K35" s="138">
        <v>40000000000</v>
      </c>
      <c r="L35" s="136">
        <v>12769495295</v>
      </c>
      <c r="M35" s="110" t="s">
        <v>396</v>
      </c>
      <c r="N35" s="139">
        <f t="shared" si="0"/>
        <v>0.63847476474999998</v>
      </c>
      <c r="O35" s="106">
        <f t="shared" si="1"/>
        <v>145</v>
      </c>
      <c r="P35" s="106" t="s">
        <v>365</v>
      </c>
      <c r="Q35" s="126" t="s">
        <v>295</v>
      </c>
      <c r="R35" s="108" t="s">
        <v>434</v>
      </c>
    </row>
    <row r="36" spans="1:18" s="109" customFormat="1" ht="15" customHeight="1" x14ac:dyDescent="0.3">
      <c r="A36" s="99">
        <v>4</v>
      </c>
      <c r="B36" s="99">
        <v>57</v>
      </c>
      <c r="C36" s="99">
        <v>254</v>
      </c>
      <c r="D36" s="110" t="s">
        <v>106</v>
      </c>
      <c r="E36" s="101" t="s">
        <v>248</v>
      </c>
      <c r="F36" s="136">
        <v>70</v>
      </c>
      <c r="G36" s="136">
        <v>86</v>
      </c>
      <c r="H36" s="136">
        <v>100</v>
      </c>
      <c r="I36" s="136">
        <v>150</v>
      </c>
      <c r="J36" s="137">
        <v>200</v>
      </c>
      <c r="K36" s="104">
        <v>200</v>
      </c>
      <c r="L36" s="136">
        <v>86</v>
      </c>
      <c r="M36" s="110" t="s">
        <v>397</v>
      </c>
      <c r="N36" s="139">
        <f t="shared" si="0"/>
        <v>0.86</v>
      </c>
      <c r="O36" s="106">
        <f t="shared" si="1"/>
        <v>375</v>
      </c>
      <c r="P36" s="106" t="s">
        <v>365</v>
      </c>
      <c r="Q36" s="107" t="s">
        <v>250</v>
      </c>
      <c r="R36" s="108" t="s">
        <v>434</v>
      </c>
    </row>
    <row r="37" spans="1:18" s="109" customFormat="1" ht="15" customHeight="1" x14ac:dyDescent="0.3">
      <c r="A37" s="99">
        <v>5</v>
      </c>
      <c r="B37" s="99">
        <v>58</v>
      </c>
      <c r="C37" s="99">
        <v>255</v>
      </c>
      <c r="D37" s="110" t="s">
        <v>185</v>
      </c>
      <c r="E37" s="101" t="s">
        <v>297</v>
      </c>
      <c r="F37" s="102">
        <v>81</v>
      </c>
      <c r="G37" s="102">
        <v>81</v>
      </c>
      <c r="H37" s="102">
        <v>98</v>
      </c>
      <c r="I37" s="102">
        <v>115</v>
      </c>
      <c r="J37" s="103">
        <v>133</v>
      </c>
      <c r="K37" s="104">
        <v>133</v>
      </c>
      <c r="L37" s="102">
        <f>81+2</f>
        <v>83</v>
      </c>
      <c r="M37" s="110" t="s">
        <v>398</v>
      </c>
      <c r="N37" s="105">
        <f t="shared" si="0"/>
        <v>0.84693877551020413</v>
      </c>
      <c r="O37" s="106">
        <f t="shared" si="1"/>
        <v>268</v>
      </c>
      <c r="P37" s="106" t="s">
        <v>365</v>
      </c>
      <c r="Q37" s="107" t="s">
        <v>299</v>
      </c>
      <c r="R37" s="108" t="s">
        <v>435</v>
      </c>
    </row>
    <row r="38" spans="1:18" s="109" customFormat="1" ht="15" customHeight="1" x14ac:dyDescent="0.3">
      <c r="A38" s="99">
        <v>5</v>
      </c>
      <c r="B38" s="99">
        <v>58</v>
      </c>
      <c r="C38" s="99">
        <v>256</v>
      </c>
      <c r="D38" s="110" t="s">
        <v>114</v>
      </c>
      <c r="E38" s="101" t="s">
        <v>301</v>
      </c>
      <c r="F38" s="102" t="s">
        <v>169</v>
      </c>
      <c r="G38" s="102" t="s">
        <v>169</v>
      </c>
      <c r="H38" s="102" t="s">
        <v>169</v>
      </c>
      <c r="I38" s="102" t="s">
        <v>169</v>
      </c>
      <c r="J38" s="103">
        <v>1</v>
      </c>
      <c r="K38" s="104">
        <v>1</v>
      </c>
      <c r="L38" s="102">
        <v>0</v>
      </c>
      <c r="M38" s="110" t="s">
        <v>399</v>
      </c>
      <c r="N38" s="105" t="str">
        <f t="shared" si="0"/>
        <v>NA</v>
      </c>
      <c r="O38" s="106">
        <f t="shared" si="1"/>
        <v>65</v>
      </c>
      <c r="P38" s="106" t="s">
        <v>365</v>
      </c>
      <c r="Q38" s="126" t="s">
        <v>303</v>
      </c>
      <c r="R38" s="108" t="s">
        <v>434</v>
      </c>
    </row>
    <row r="39" spans="1:18" s="109" customFormat="1" ht="15" customHeight="1" x14ac:dyDescent="0.3">
      <c r="A39" s="99">
        <v>5</v>
      </c>
      <c r="B39" s="99">
        <v>58</v>
      </c>
      <c r="C39" s="99">
        <v>257</v>
      </c>
      <c r="D39" s="110" t="s">
        <v>115</v>
      </c>
      <c r="E39" s="101" t="s">
        <v>301</v>
      </c>
      <c r="F39" s="102">
        <v>82</v>
      </c>
      <c r="G39" s="102">
        <v>82</v>
      </c>
      <c r="H39" s="102">
        <v>164</v>
      </c>
      <c r="I39" s="102">
        <v>246</v>
      </c>
      <c r="J39" s="103">
        <v>328</v>
      </c>
      <c r="K39" s="104">
        <v>328</v>
      </c>
      <c r="L39" s="102">
        <v>96</v>
      </c>
      <c r="M39" s="110" t="s">
        <v>400</v>
      </c>
      <c r="N39" s="105">
        <f t="shared" si="0"/>
        <v>0.58536585365853655</v>
      </c>
      <c r="O39" s="106">
        <f t="shared" si="1"/>
        <v>162</v>
      </c>
      <c r="P39" s="106" t="s">
        <v>365</v>
      </c>
      <c r="Q39" s="126" t="s">
        <v>303</v>
      </c>
      <c r="R39" s="108" t="s">
        <v>434</v>
      </c>
    </row>
    <row r="40" spans="1:18" s="50" customFormat="1" ht="15" customHeight="1" x14ac:dyDescent="0.3">
      <c r="A40" s="41">
        <v>5</v>
      </c>
      <c r="B40" s="41">
        <v>60</v>
      </c>
      <c r="C40" s="41">
        <v>259</v>
      </c>
      <c r="D40" s="55" t="s">
        <v>186</v>
      </c>
      <c r="E40" s="43" t="s">
        <v>269</v>
      </c>
      <c r="F40" s="44">
        <v>1</v>
      </c>
      <c r="G40" s="44">
        <v>1</v>
      </c>
      <c r="H40" s="44">
        <v>2</v>
      </c>
      <c r="I40" s="44">
        <v>3</v>
      </c>
      <c r="J40" s="45">
        <v>4</v>
      </c>
      <c r="K40" s="25">
        <v>4</v>
      </c>
      <c r="L40" s="44">
        <v>1</v>
      </c>
      <c r="M40" s="55" t="s">
        <v>306</v>
      </c>
      <c r="N40" s="46">
        <f t="shared" si="0"/>
        <v>0.5</v>
      </c>
      <c r="O40" s="47">
        <f t="shared" si="1"/>
        <v>19</v>
      </c>
      <c r="P40" s="47" t="s">
        <v>365</v>
      </c>
      <c r="Q40" s="26" t="s">
        <v>384</v>
      </c>
      <c r="R40" s="49" t="s">
        <v>434</v>
      </c>
    </row>
    <row r="41" spans="1:18" s="50" customFormat="1" ht="15" customHeight="1" x14ac:dyDescent="0.3">
      <c r="A41" s="41">
        <v>5</v>
      </c>
      <c r="B41" s="41">
        <v>60</v>
      </c>
      <c r="C41" s="41">
        <v>290</v>
      </c>
      <c r="D41" s="55" t="s">
        <v>187</v>
      </c>
      <c r="E41" s="43" t="s">
        <v>258</v>
      </c>
      <c r="F41" s="44" t="s">
        <v>30</v>
      </c>
      <c r="G41" s="44">
        <v>10</v>
      </c>
      <c r="H41" s="44" t="s">
        <v>30</v>
      </c>
      <c r="I41" s="44" t="s">
        <v>30</v>
      </c>
      <c r="J41" s="45" t="s">
        <v>30</v>
      </c>
      <c r="K41" s="25" t="s">
        <v>30</v>
      </c>
      <c r="L41" s="44">
        <v>0</v>
      </c>
      <c r="M41" s="55" t="s">
        <v>377</v>
      </c>
      <c r="N41" s="46" t="str">
        <f t="shared" si="0"/>
        <v>NA</v>
      </c>
      <c r="O41" s="47">
        <f t="shared" si="1"/>
        <v>153</v>
      </c>
      <c r="P41" s="47" t="s">
        <v>365</v>
      </c>
      <c r="Q41" s="48" t="s">
        <v>260</v>
      </c>
      <c r="R41" s="49" t="s">
        <v>434</v>
      </c>
    </row>
    <row r="42" spans="1:18" s="109" customFormat="1" ht="15" customHeight="1" x14ac:dyDescent="0.3">
      <c r="A42" s="99">
        <v>5</v>
      </c>
      <c r="B42" s="99">
        <v>60</v>
      </c>
      <c r="C42" s="99">
        <v>309</v>
      </c>
      <c r="D42" s="110" t="s">
        <v>97</v>
      </c>
      <c r="E42" s="101" t="s">
        <v>269</v>
      </c>
      <c r="F42" s="102">
        <v>100</v>
      </c>
      <c r="G42" s="102">
        <v>100</v>
      </c>
      <c r="H42" s="102">
        <v>107</v>
      </c>
      <c r="I42" s="102">
        <v>317</v>
      </c>
      <c r="J42" s="103">
        <v>417</v>
      </c>
      <c r="K42" s="125">
        <v>417</v>
      </c>
      <c r="L42" s="102">
        <v>100</v>
      </c>
      <c r="M42" s="110" t="s">
        <v>306</v>
      </c>
      <c r="N42" s="105">
        <f>IF(OR(H42="Por definir",H42="-"),"NA",IFERROR(L42/H42,0))</f>
        <v>0.93457943925233644</v>
      </c>
      <c r="O42" s="106">
        <f t="shared" si="1"/>
        <v>19</v>
      </c>
      <c r="P42" s="106" t="s">
        <v>365</v>
      </c>
      <c r="Q42" s="126" t="s">
        <v>384</v>
      </c>
      <c r="R42" s="108" t="s">
        <v>434</v>
      </c>
    </row>
    <row r="43" spans="1:18" s="109" customFormat="1" ht="15" customHeight="1" x14ac:dyDescent="0.3">
      <c r="A43" s="99">
        <v>6</v>
      </c>
      <c r="B43" s="99">
        <v>61</v>
      </c>
      <c r="C43" s="99">
        <v>260</v>
      </c>
      <c r="D43" s="110" t="s">
        <v>136</v>
      </c>
      <c r="E43" s="101" t="s">
        <v>239</v>
      </c>
      <c r="F43" s="102">
        <v>11</v>
      </c>
      <c r="G43" s="102">
        <v>11</v>
      </c>
      <c r="H43" s="102">
        <v>12</v>
      </c>
      <c r="I43" s="102">
        <v>13</v>
      </c>
      <c r="J43" s="103">
        <v>14</v>
      </c>
      <c r="K43" s="104">
        <v>14</v>
      </c>
      <c r="L43" s="102">
        <v>12</v>
      </c>
      <c r="M43" s="110" t="s">
        <v>401</v>
      </c>
      <c r="N43" s="105">
        <f t="shared" ref="N43:N74" si="2">IF(OR(H43="Por definir",H43="-"),"NA",IFERROR(L43/H43,0))</f>
        <v>1</v>
      </c>
      <c r="O43" s="106">
        <f t="shared" si="1"/>
        <v>667</v>
      </c>
      <c r="P43" s="106" t="s">
        <v>365</v>
      </c>
      <c r="Q43" s="107" t="s">
        <v>241</v>
      </c>
      <c r="R43" s="108" t="s">
        <v>434</v>
      </c>
    </row>
    <row r="44" spans="1:18" s="109" customFormat="1" ht="15" customHeight="1" x14ac:dyDescent="0.3">
      <c r="A44" s="99">
        <v>6</v>
      </c>
      <c r="B44" s="99">
        <v>61</v>
      </c>
      <c r="C44" s="99">
        <v>261</v>
      </c>
      <c r="D44" s="110" t="s">
        <v>137</v>
      </c>
      <c r="E44" s="101" t="s">
        <v>239</v>
      </c>
      <c r="F44" s="102">
        <v>21</v>
      </c>
      <c r="G44" s="102">
        <v>21</v>
      </c>
      <c r="H44" s="102">
        <v>86</v>
      </c>
      <c r="I44" s="102">
        <v>151</v>
      </c>
      <c r="J44" s="103">
        <v>200</v>
      </c>
      <c r="K44" s="104">
        <v>200</v>
      </c>
      <c r="L44" s="102">
        <v>21</v>
      </c>
      <c r="M44" s="110" t="s">
        <v>402</v>
      </c>
      <c r="N44" s="105">
        <f t="shared" si="2"/>
        <v>0.2441860465116279</v>
      </c>
      <c r="O44" s="106">
        <f t="shared" si="1"/>
        <v>207</v>
      </c>
      <c r="P44" s="106" t="s">
        <v>365</v>
      </c>
      <c r="Q44" s="107" t="s">
        <v>241</v>
      </c>
      <c r="R44" s="108" t="s">
        <v>435</v>
      </c>
    </row>
    <row r="45" spans="1:18" s="109" customFormat="1" ht="15" customHeight="1" x14ac:dyDescent="0.3">
      <c r="A45" s="99">
        <v>6</v>
      </c>
      <c r="B45" s="99">
        <v>62</v>
      </c>
      <c r="C45" s="99">
        <v>262</v>
      </c>
      <c r="D45" s="110" t="s">
        <v>188</v>
      </c>
      <c r="E45" s="101" t="s">
        <v>239</v>
      </c>
      <c r="F45" s="102">
        <v>6</v>
      </c>
      <c r="G45" s="102">
        <v>6</v>
      </c>
      <c r="H45" s="102">
        <v>6</v>
      </c>
      <c r="I45" s="102">
        <v>7</v>
      </c>
      <c r="J45" s="103">
        <v>8</v>
      </c>
      <c r="K45" s="104">
        <v>8</v>
      </c>
      <c r="L45" s="102">
        <v>6</v>
      </c>
      <c r="M45" s="110" t="s">
        <v>403</v>
      </c>
      <c r="N45" s="105">
        <f t="shared" si="2"/>
        <v>1</v>
      </c>
      <c r="O45" s="106">
        <f t="shared" si="1"/>
        <v>57</v>
      </c>
      <c r="P45" s="106" t="s">
        <v>365</v>
      </c>
      <c r="Q45" s="107" t="s">
        <v>241</v>
      </c>
      <c r="R45" s="108" t="s">
        <v>435</v>
      </c>
    </row>
    <row r="46" spans="1:18" s="109" customFormat="1" ht="15" customHeight="1" x14ac:dyDescent="0.3">
      <c r="A46" s="99">
        <v>6</v>
      </c>
      <c r="B46" s="99">
        <v>62</v>
      </c>
      <c r="C46" s="99">
        <v>263</v>
      </c>
      <c r="D46" s="110" t="s">
        <v>140</v>
      </c>
      <c r="E46" s="101" t="s">
        <v>239</v>
      </c>
      <c r="F46" s="102">
        <v>1145</v>
      </c>
      <c r="G46" s="102">
        <v>1145</v>
      </c>
      <c r="H46" s="102">
        <v>1152</v>
      </c>
      <c r="I46" s="102">
        <v>1159</v>
      </c>
      <c r="J46" s="103">
        <v>1161</v>
      </c>
      <c r="K46" s="104">
        <v>1161</v>
      </c>
      <c r="L46" s="102">
        <v>1145</v>
      </c>
      <c r="M46" s="110" t="s">
        <v>404</v>
      </c>
      <c r="N46" s="105">
        <f t="shared" si="2"/>
        <v>0.99392361111111116</v>
      </c>
      <c r="O46" s="106">
        <f t="shared" si="1"/>
        <v>267</v>
      </c>
      <c r="P46" s="106" t="s">
        <v>365</v>
      </c>
      <c r="Q46" s="107" t="s">
        <v>241</v>
      </c>
      <c r="R46" s="108" t="s">
        <v>435</v>
      </c>
    </row>
    <row r="47" spans="1:18" s="109" customFormat="1" ht="15" customHeight="1" x14ac:dyDescent="0.3">
      <c r="A47" s="99">
        <v>6</v>
      </c>
      <c r="B47" s="99">
        <v>62</v>
      </c>
      <c r="C47" s="99">
        <v>264</v>
      </c>
      <c r="D47" s="110" t="s">
        <v>141</v>
      </c>
      <c r="E47" s="101" t="s">
        <v>269</v>
      </c>
      <c r="F47" s="102">
        <v>2</v>
      </c>
      <c r="G47" s="102">
        <v>2</v>
      </c>
      <c r="H47" s="102">
        <v>2</v>
      </c>
      <c r="I47" s="102">
        <v>3</v>
      </c>
      <c r="J47" s="103">
        <v>4</v>
      </c>
      <c r="K47" s="104">
        <v>4</v>
      </c>
      <c r="L47" s="102">
        <v>2</v>
      </c>
      <c r="M47" s="110" t="s">
        <v>405</v>
      </c>
      <c r="N47" s="105">
        <f t="shared" si="2"/>
        <v>1</v>
      </c>
      <c r="O47" s="106">
        <f t="shared" si="1"/>
        <v>313</v>
      </c>
      <c r="P47" s="106" t="s">
        <v>365</v>
      </c>
      <c r="Q47" s="115" t="s">
        <v>384</v>
      </c>
      <c r="R47" s="108" t="s">
        <v>435</v>
      </c>
    </row>
    <row r="48" spans="1:18" s="109" customFormat="1" ht="15" customHeight="1" x14ac:dyDescent="0.3">
      <c r="A48" s="99">
        <v>6</v>
      </c>
      <c r="B48" s="99">
        <v>67</v>
      </c>
      <c r="C48" s="99">
        <v>297</v>
      </c>
      <c r="D48" s="110" t="s">
        <v>189</v>
      </c>
      <c r="E48" s="101" t="s">
        <v>258</v>
      </c>
      <c r="F48" s="120">
        <v>1</v>
      </c>
      <c r="G48" s="120">
        <v>1</v>
      </c>
      <c r="H48" s="120">
        <v>1</v>
      </c>
      <c r="I48" s="120">
        <v>1</v>
      </c>
      <c r="J48" s="121">
        <v>1</v>
      </c>
      <c r="K48" s="122">
        <v>1</v>
      </c>
      <c r="L48" s="120">
        <v>0.12</v>
      </c>
      <c r="M48" s="110" t="s">
        <v>406</v>
      </c>
      <c r="N48" s="105">
        <f t="shared" si="2"/>
        <v>0.12</v>
      </c>
      <c r="O48" s="106">
        <f t="shared" si="1"/>
        <v>388</v>
      </c>
      <c r="P48" s="106" t="s">
        <v>365</v>
      </c>
      <c r="Q48" s="107" t="s">
        <v>260</v>
      </c>
      <c r="R48" s="108" t="s">
        <v>434</v>
      </c>
    </row>
    <row r="49" spans="1:18" s="109" customFormat="1" ht="15" customHeight="1" x14ac:dyDescent="0.3">
      <c r="A49" s="99">
        <v>6</v>
      </c>
      <c r="B49" s="99">
        <v>67</v>
      </c>
      <c r="C49" s="99">
        <v>310</v>
      </c>
      <c r="D49" s="110" t="s">
        <v>190</v>
      </c>
      <c r="E49" s="101" t="s">
        <v>269</v>
      </c>
      <c r="F49" s="123">
        <v>800000</v>
      </c>
      <c r="G49" s="123">
        <v>800000</v>
      </c>
      <c r="H49" s="123">
        <v>800000</v>
      </c>
      <c r="I49" s="123">
        <v>800000</v>
      </c>
      <c r="J49" s="124">
        <v>800000</v>
      </c>
      <c r="K49" s="125">
        <v>3200000</v>
      </c>
      <c r="L49" s="123">
        <v>0</v>
      </c>
      <c r="M49" s="110" t="s">
        <v>407</v>
      </c>
      <c r="N49" s="105">
        <f t="shared" si="2"/>
        <v>0</v>
      </c>
      <c r="O49" s="106">
        <f t="shared" si="1"/>
        <v>1245</v>
      </c>
      <c r="P49" s="106" t="s">
        <v>365</v>
      </c>
      <c r="Q49" s="126" t="s">
        <v>384</v>
      </c>
      <c r="R49" s="108" t="s">
        <v>434</v>
      </c>
    </row>
    <row r="50" spans="1:18" s="109" customFormat="1" ht="15" customHeight="1" x14ac:dyDescent="0.3">
      <c r="A50" s="99">
        <v>6</v>
      </c>
      <c r="B50" s="99">
        <v>63</v>
      </c>
      <c r="C50" s="99">
        <v>265</v>
      </c>
      <c r="D50" s="110" t="s">
        <v>191</v>
      </c>
      <c r="E50" s="101" t="s">
        <v>239</v>
      </c>
      <c r="F50" s="102">
        <v>55</v>
      </c>
      <c r="G50" s="102">
        <v>55</v>
      </c>
      <c r="H50" s="102">
        <v>58</v>
      </c>
      <c r="I50" s="102">
        <v>62</v>
      </c>
      <c r="J50" s="103">
        <v>65</v>
      </c>
      <c r="K50" s="104">
        <v>65</v>
      </c>
      <c r="L50" s="102">
        <v>55</v>
      </c>
      <c r="M50" s="110" t="s">
        <v>408</v>
      </c>
      <c r="N50" s="105">
        <f t="shared" si="2"/>
        <v>0.94827586206896552</v>
      </c>
      <c r="O50" s="106">
        <f t="shared" si="1"/>
        <v>658</v>
      </c>
      <c r="P50" s="106" t="s">
        <v>365</v>
      </c>
      <c r="Q50" s="107" t="s">
        <v>241</v>
      </c>
      <c r="R50" s="108" t="s">
        <v>435</v>
      </c>
    </row>
    <row r="51" spans="1:18" s="109" customFormat="1" ht="15" customHeight="1" x14ac:dyDescent="0.3">
      <c r="A51" s="99">
        <v>6</v>
      </c>
      <c r="B51" s="99">
        <v>63</v>
      </c>
      <c r="C51" s="99">
        <v>266</v>
      </c>
      <c r="D51" s="110" t="s">
        <v>143</v>
      </c>
      <c r="E51" s="101" t="s">
        <v>239</v>
      </c>
      <c r="F51" s="102">
        <v>67</v>
      </c>
      <c r="G51" s="102">
        <v>67</v>
      </c>
      <c r="H51" s="102">
        <v>70</v>
      </c>
      <c r="I51" s="102">
        <v>71</v>
      </c>
      <c r="J51" s="103">
        <v>73</v>
      </c>
      <c r="K51" s="104">
        <v>73</v>
      </c>
      <c r="L51" s="102">
        <v>67</v>
      </c>
      <c r="M51" s="110" t="s">
        <v>409</v>
      </c>
      <c r="N51" s="105">
        <f t="shared" si="2"/>
        <v>0.95714285714285718</v>
      </c>
      <c r="O51" s="106">
        <f t="shared" si="1"/>
        <v>106</v>
      </c>
      <c r="P51" s="106" t="s">
        <v>365</v>
      </c>
      <c r="Q51" s="107" t="s">
        <v>241</v>
      </c>
      <c r="R51" s="108" t="s">
        <v>435</v>
      </c>
    </row>
    <row r="52" spans="1:18" s="50" customFormat="1" ht="15" customHeight="1" x14ac:dyDescent="0.3">
      <c r="A52" s="41">
        <v>6</v>
      </c>
      <c r="B52" s="41">
        <v>64</v>
      </c>
      <c r="C52" s="41">
        <v>267</v>
      </c>
      <c r="D52" s="55" t="s">
        <v>192</v>
      </c>
      <c r="E52" s="43" t="s">
        <v>301</v>
      </c>
      <c r="F52" s="75">
        <v>12</v>
      </c>
      <c r="G52" s="75">
        <v>12</v>
      </c>
      <c r="H52" s="75">
        <v>24</v>
      </c>
      <c r="I52" s="75">
        <v>36</v>
      </c>
      <c r="J52" s="76">
        <v>48</v>
      </c>
      <c r="K52" s="25">
        <v>48</v>
      </c>
      <c r="L52" s="75">
        <v>14</v>
      </c>
      <c r="M52" s="55" t="s">
        <v>410</v>
      </c>
      <c r="N52" s="46">
        <f t="shared" si="2"/>
        <v>0.58333333333333337</v>
      </c>
      <c r="O52" s="47">
        <f t="shared" si="1"/>
        <v>119</v>
      </c>
      <c r="P52" s="47" t="s">
        <v>365</v>
      </c>
      <c r="Q52" s="26" t="s">
        <v>303</v>
      </c>
      <c r="R52" s="49" t="s">
        <v>434</v>
      </c>
    </row>
    <row r="53" spans="1:18" s="109" customFormat="1" ht="15" customHeight="1" x14ac:dyDescent="0.3">
      <c r="A53" s="99">
        <v>7</v>
      </c>
      <c r="B53" s="99">
        <v>65</v>
      </c>
      <c r="C53" s="99">
        <v>268</v>
      </c>
      <c r="D53" s="110" t="s">
        <v>61</v>
      </c>
      <c r="E53" s="101" t="s">
        <v>322</v>
      </c>
      <c r="F53" s="123">
        <v>4350</v>
      </c>
      <c r="G53" s="123">
        <v>4350</v>
      </c>
      <c r="H53" s="123">
        <v>6765</v>
      </c>
      <c r="I53" s="123">
        <v>9301</v>
      </c>
      <c r="J53" s="124">
        <v>11964</v>
      </c>
      <c r="K53" s="125">
        <v>11964</v>
      </c>
      <c r="L53" s="123">
        <v>6736</v>
      </c>
      <c r="M53" s="110" t="s">
        <v>411</v>
      </c>
      <c r="N53" s="130">
        <f t="shared" si="2"/>
        <v>0.99571322985957134</v>
      </c>
      <c r="O53" s="106">
        <f t="shared" si="1"/>
        <v>460</v>
      </c>
      <c r="P53" s="106" t="s">
        <v>365</v>
      </c>
      <c r="Q53" s="107" t="s">
        <v>324</v>
      </c>
      <c r="R53" s="108" t="s">
        <v>435</v>
      </c>
    </row>
    <row r="54" spans="1:18" s="109" customFormat="1" ht="15" customHeight="1" x14ac:dyDescent="0.3">
      <c r="A54" s="99">
        <v>7</v>
      </c>
      <c r="B54" s="99">
        <v>65</v>
      </c>
      <c r="C54" s="99">
        <v>269</v>
      </c>
      <c r="D54" s="110" t="s">
        <v>193</v>
      </c>
      <c r="E54" s="101" t="s">
        <v>322</v>
      </c>
      <c r="F54" s="111">
        <v>0.2</v>
      </c>
      <c r="G54" s="111">
        <v>0.2</v>
      </c>
      <c r="H54" s="111">
        <v>0.2</v>
      </c>
      <c r="I54" s="111">
        <v>0.2</v>
      </c>
      <c r="J54" s="112">
        <v>0.2</v>
      </c>
      <c r="K54" s="113">
        <v>0.2</v>
      </c>
      <c r="L54" s="111">
        <v>0.2</v>
      </c>
      <c r="M54" s="110" t="s">
        <v>412</v>
      </c>
      <c r="N54" s="114">
        <f t="shared" si="2"/>
        <v>1</v>
      </c>
      <c r="O54" s="106">
        <f t="shared" si="1"/>
        <v>163</v>
      </c>
      <c r="P54" s="106" t="s">
        <v>365</v>
      </c>
      <c r="Q54" s="107" t="s">
        <v>324</v>
      </c>
      <c r="R54" s="108" t="s">
        <v>434</v>
      </c>
    </row>
    <row r="55" spans="1:18" s="109" customFormat="1" ht="15" customHeight="1" x14ac:dyDescent="0.3">
      <c r="A55" s="99">
        <v>7</v>
      </c>
      <c r="B55" s="99">
        <v>65</v>
      </c>
      <c r="C55" s="99">
        <v>270</v>
      </c>
      <c r="D55" s="110" t="s">
        <v>62</v>
      </c>
      <c r="E55" s="101" t="s">
        <v>326</v>
      </c>
      <c r="F55" s="123">
        <v>1945</v>
      </c>
      <c r="G55" s="123">
        <v>1801</v>
      </c>
      <c r="H55" s="123">
        <v>3073</v>
      </c>
      <c r="I55" s="123">
        <v>4257</v>
      </c>
      <c r="J55" s="124">
        <v>5500</v>
      </c>
      <c r="K55" s="125">
        <v>5500</v>
      </c>
      <c r="L55" s="123">
        <v>1801</v>
      </c>
      <c r="M55" s="110" t="s">
        <v>413</v>
      </c>
      <c r="N55" s="105">
        <f t="shared" si="2"/>
        <v>0.58607224210868858</v>
      </c>
      <c r="O55" s="106">
        <f t="shared" si="1"/>
        <v>101</v>
      </c>
      <c r="P55" s="106" t="s">
        <v>365</v>
      </c>
      <c r="Q55" s="126" t="s">
        <v>414</v>
      </c>
      <c r="R55" s="108" t="s">
        <v>435</v>
      </c>
    </row>
    <row r="56" spans="1:18" s="109" customFormat="1" ht="15" customHeight="1" x14ac:dyDescent="0.3">
      <c r="A56" s="99">
        <v>7</v>
      </c>
      <c r="B56" s="99">
        <v>65</v>
      </c>
      <c r="C56" s="99">
        <v>271</v>
      </c>
      <c r="D56" s="110" t="s">
        <v>194</v>
      </c>
      <c r="E56" s="101" t="s">
        <v>326</v>
      </c>
      <c r="F56" s="131">
        <v>100</v>
      </c>
      <c r="G56" s="131">
        <v>102</v>
      </c>
      <c r="H56" s="131">
        <v>100</v>
      </c>
      <c r="I56" s="131">
        <v>100</v>
      </c>
      <c r="J56" s="132">
        <v>100</v>
      </c>
      <c r="K56" s="118">
        <v>100</v>
      </c>
      <c r="L56" s="123">
        <v>100</v>
      </c>
      <c r="M56" s="110" t="s">
        <v>415</v>
      </c>
      <c r="N56" s="133">
        <f t="shared" si="2"/>
        <v>1</v>
      </c>
      <c r="O56" s="106">
        <f t="shared" si="1"/>
        <v>91</v>
      </c>
      <c r="P56" s="106" t="s">
        <v>365</v>
      </c>
      <c r="Q56" s="126" t="s">
        <v>414</v>
      </c>
      <c r="R56" s="108" t="s">
        <v>434</v>
      </c>
    </row>
    <row r="57" spans="1:18" s="50" customFormat="1" ht="15" customHeight="1" x14ac:dyDescent="0.3">
      <c r="A57" s="41">
        <v>7</v>
      </c>
      <c r="B57" s="41">
        <v>66</v>
      </c>
      <c r="C57" s="41">
        <v>272</v>
      </c>
      <c r="D57" s="55" t="s">
        <v>195</v>
      </c>
      <c r="E57" s="43" t="s">
        <v>239</v>
      </c>
      <c r="F57" s="44">
        <v>1</v>
      </c>
      <c r="G57" s="44">
        <v>1</v>
      </c>
      <c r="H57" s="44" t="s">
        <v>169</v>
      </c>
      <c r="I57" s="44" t="s">
        <v>169</v>
      </c>
      <c r="J57" s="45" t="s">
        <v>169</v>
      </c>
      <c r="K57" s="25">
        <v>1</v>
      </c>
      <c r="L57" s="44">
        <v>0</v>
      </c>
      <c r="M57" s="55" t="s">
        <v>416</v>
      </c>
      <c r="N57" s="46" t="str">
        <f t="shared" si="2"/>
        <v>NA</v>
      </c>
      <c r="O57" s="47">
        <f t="shared" si="1"/>
        <v>113</v>
      </c>
      <c r="P57" s="47" t="s">
        <v>365</v>
      </c>
      <c r="Q57" s="48" t="s">
        <v>241</v>
      </c>
      <c r="R57" s="49" t="s">
        <v>434</v>
      </c>
    </row>
    <row r="58" spans="1:18" s="50" customFormat="1" ht="15" customHeight="1" x14ac:dyDescent="0.3">
      <c r="A58" s="41">
        <v>7</v>
      </c>
      <c r="B58" s="41">
        <v>66</v>
      </c>
      <c r="C58" s="41">
        <v>273</v>
      </c>
      <c r="D58" s="55" t="s">
        <v>196</v>
      </c>
      <c r="E58" s="43" t="s">
        <v>239</v>
      </c>
      <c r="F58" s="77">
        <v>1</v>
      </c>
      <c r="G58" s="77">
        <v>1</v>
      </c>
      <c r="H58" s="77">
        <v>2</v>
      </c>
      <c r="I58" s="77">
        <v>3</v>
      </c>
      <c r="J58" s="78">
        <v>4</v>
      </c>
      <c r="K58" s="17">
        <v>4</v>
      </c>
      <c r="L58" s="77">
        <v>1</v>
      </c>
      <c r="M58" s="55" t="s">
        <v>417</v>
      </c>
      <c r="N58" s="46">
        <f t="shared" si="2"/>
        <v>0.5</v>
      </c>
      <c r="O58" s="47">
        <f t="shared" si="1"/>
        <v>220</v>
      </c>
      <c r="P58" s="47" t="s">
        <v>365</v>
      </c>
      <c r="Q58" s="48" t="s">
        <v>241</v>
      </c>
      <c r="R58" s="49" t="s">
        <v>434</v>
      </c>
    </row>
    <row r="59" spans="1:18" s="50" customFormat="1" ht="15" customHeight="1" x14ac:dyDescent="0.3">
      <c r="A59" s="41">
        <v>7</v>
      </c>
      <c r="B59" s="41">
        <v>66</v>
      </c>
      <c r="C59" s="41">
        <v>274</v>
      </c>
      <c r="D59" s="55" t="s">
        <v>197</v>
      </c>
      <c r="E59" s="43" t="s">
        <v>236</v>
      </c>
      <c r="F59" s="77" t="s">
        <v>198</v>
      </c>
      <c r="G59" s="77">
        <v>60</v>
      </c>
      <c r="H59" s="77">
        <v>180</v>
      </c>
      <c r="I59" s="77">
        <v>330</v>
      </c>
      <c r="J59" s="78">
        <v>400</v>
      </c>
      <c r="K59" s="22">
        <v>400</v>
      </c>
      <c r="L59" s="77">
        <v>60</v>
      </c>
      <c r="M59" s="55" t="s">
        <v>418</v>
      </c>
      <c r="N59" s="46">
        <f t="shared" si="2"/>
        <v>0.33333333333333331</v>
      </c>
      <c r="O59" s="47">
        <f t="shared" si="1"/>
        <v>105</v>
      </c>
      <c r="P59" s="47" t="s">
        <v>365</v>
      </c>
      <c r="Q59" s="79" t="s">
        <v>238</v>
      </c>
      <c r="R59" s="49" t="s">
        <v>434</v>
      </c>
    </row>
    <row r="60" spans="1:18" s="50" customFormat="1" ht="15" customHeight="1" x14ac:dyDescent="0.3">
      <c r="A60" s="41">
        <v>7</v>
      </c>
      <c r="B60" s="41">
        <v>66</v>
      </c>
      <c r="C60" s="41">
        <v>306</v>
      </c>
      <c r="D60" s="48" t="s">
        <v>199</v>
      </c>
      <c r="E60" s="43" t="s">
        <v>236</v>
      </c>
      <c r="F60" s="77">
        <v>50</v>
      </c>
      <c r="G60" s="77">
        <v>373</v>
      </c>
      <c r="H60" s="77">
        <v>120</v>
      </c>
      <c r="I60" s="77">
        <v>250</v>
      </c>
      <c r="J60" s="78">
        <v>300</v>
      </c>
      <c r="K60" s="17">
        <v>300</v>
      </c>
      <c r="L60" s="77">
        <v>405</v>
      </c>
      <c r="M60" s="48" t="s">
        <v>419</v>
      </c>
      <c r="N60" s="46">
        <f t="shared" si="2"/>
        <v>3.375</v>
      </c>
      <c r="O60" s="47">
        <f t="shared" si="1"/>
        <v>780</v>
      </c>
      <c r="P60" s="47" t="s">
        <v>365</v>
      </c>
      <c r="Q60" s="48" t="s">
        <v>238</v>
      </c>
      <c r="R60" s="49" t="s">
        <v>434</v>
      </c>
    </row>
    <row r="61" spans="1:18" s="109" customFormat="1" ht="15" customHeight="1" x14ac:dyDescent="0.3">
      <c r="A61" s="99">
        <v>7</v>
      </c>
      <c r="B61" s="99">
        <v>68</v>
      </c>
      <c r="C61" s="99">
        <v>275</v>
      </c>
      <c r="D61" s="110" t="s">
        <v>145</v>
      </c>
      <c r="E61" s="101" t="s">
        <v>265</v>
      </c>
      <c r="F61" s="102">
        <v>150</v>
      </c>
      <c r="G61" s="102">
        <v>150</v>
      </c>
      <c r="H61" s="102">
        <v>300</v>
      </c>
      <c r="I61" s="102">
        <v>450</v>
      </c>
      <c r="J61" s="103">
        <v>600</v>
      </c>
      <c r="K61" s="104">
        <v>600</v>
      </c>
      <c r="L61" s="102">
        <v>150</v>
      </c>
      <c r="M61" s="110" t="s">
        <v>420</v>
      </c>
      <c r="N61" s="105">
        <f t="shared" si="2"/>
        <v>0.5</v>
      </c>
      <c r="O61" s="106">
        <f t="shared" si="1"/>
        <v>858</v>
      </c>
      <c r="P61" s="106" t="s">
        <v>365</v>
      </c>
      <c r="Q61" s="107" t="s">
        <v>267</v>
      </c>
      <c r="R61" s="108" t="s">
        <v>435</v>
      </c>
    </row>
    <row r="62" spans="1:18" s="109" customFormat="1" ht="15" customHeight="1" x14ac:dyDescent="0.3">
      <c r="A62" s="99">
        <v>7</v>
      </c>
      <c r="B62" s="99">
        <v>68</v>
      </c>
      <c r="C62" s="99">
        <v>276</v>
      </c>
      <c r="D62" s="110" t="s">
        <v>146</v>
      </c>
      <c r="E62" s="101" t="s">
        <v>301</v>
      </c>
      <c r="F62" s="102">
        <v>8</v>
      </c>
      <c r="G62" s="102">
        <v>8</v>
      </c>
      <c r="H62" s="102">
        <v>17</v>
      </c>
      <c r="I62" s="102">
        <v>26</v>
      </c>
      <c r="J62" s="103">
        <v>32</v>
      </c>
      <c r="K62" s="104">
        <v>32</v>
      </c>
      <c r="L62" s="102">
        <v>8</v>
      </c>
      <c r="M62" s="110" t="s">
        <v>421</v>
      </c>
      <c r="N62" s="105">
        <f t="shared" si="2"/>
        <v>0.47058823529411764</v>
      </c>
      <c r="O62" s="106">
        <f t="shared" si="1"/>
        <v>269</v>
      </c>
      <c r="P62" s="106" t="s">
        <v>365</v>
      </c>
      <c r="Q62" s="126" t="s">
        <v>303</v>
      </c>
      <c r="R62" s="108" t="s">
        <v>435</v>
      </c>
    </row>
    <row r="63" spans="1:18" s="50" customFormat="1" ht="15" customHeight="1" x14ac:dyDescent="0.3">
      <c r="A63" s="41">
        <v>8</v>
      </c>
      <c r="B63" s="41">
        <v>69</v>
      </c>
      <c r="C63" s="41">
        <v>277</v>
      </c>
      <c r="D63" s="55" t="s">
        <v>200</v>
      </c>
      <c r="E63" s="43" t="s">
        <v>336</v>
      </c>
      <c r="F63" s="80">
        <v>0.90800000000000003</v>
      </c>
      <c r="G63" s="80">
        <v>0.96</v>
      </c>
      <c r="H63" s="80">
        <v>0.91</v>
      </c>
      <c r="I63" s="80">
        <v>0.91300000000000003</v>
      </c>
      <c r="J63" s="81">
        <v>0.91500000000000004</v>
      </c>
      <c r="K63" s="18">
        <v>0.91500000000000004</v>
      </c>
      <c r="L63" s="80">
        <v>0.42</v>
      </c>
      <c r="M63" s="55" t="s">
        <v>422</v>
      </c>
      <c r="N63" s="46">
        <f t="shared" si="2"/>
        <v>0.46153846153846151</v>
      </c>
      <c r="O63" s="47">
        <f t="shared" si="1"/>
        <v>169</v>
      </c>
      <c r="P63" s="47" t="s">
        <v>365</v>
      </c>
      <c r="Q63" s="62" t="s">
        <v>338</v>
      </c>
      <c r="R63" s="49" t="s">
        <v>434</v>
      </c>
    </row>
    <row r="64" spans="1:18" s="50" customFormat="1" ht="15" customHeight="1" x14ac:dyDescent="0.3">
      <c r="A64" s="41">
        <v>8</v>
      </c>
      <c r="B64" s="41">
        <v>69</v>
      </c>
      <c r="C64" s="41">
        <v>278</v>
      </c>
      <c r="D64" s="55" t="s">
        <v>201</v>
      </c>
      <c r="E64" s="43" t="s">
        <v>202</v>
      </c>
      <c r="F64" s="60">
        <v>1</v>
      </c>
      <c r="G64" s="60">
        <v>1</v>
      </c>
      <c r="H64" s="60">
        <v>1</v>
      </c>
      <c r="I64" s="60">
        <v>1</v>
      </c>
      <c r="J64" s="61">
        <v>1</v>
      </c>
      <c r="K64" s="14">
        <v>1</v>
      </c>
      <c r="L64" s="60">
        <v>0.25</v>
      </c>
      <c r="M64" s="55" t="s">
        <v>423</v>
      </c>
      <c r="N64" s="46">
        <f t="shared" si="2"/>
        <v>0.25</v>
      </c>
      <c r="O64" s="47">
        <f t="shared" si="1"/>
        <v>188</v>
      </c>
      <c r="P64" s="47" t="s">
        <v>365</v>
      </c>
      <c r="Q64" s="48" t="s">
        <v>340</v>
      </c>
      <c r="R64" s="49" t="s">
        <v>434</v>
      </c>
    </row>
    <row r="65" spans="1:23" s="50" customFormat="1" ht="15" customHeight="1" x14ac:dyDescent="0.3">
      <c r="A65" s="41">
        <v>8</v>
      </c>
      <c r="B65" s="41">
        <v>69</v>
      </c>
      <c r="C65" s="41">
        <v>279</v>
      </c>
      <c r="D65" s="55" t="s">
        <v>203</v>
      </c>
      <c r="E65" s="43" t="s">
        <v>341</v>
      </c>
      <c r="F65" s="60">
        <v>0.1</v>
      </c>
      <c r="G65" s="60">
        <v>0.09</v>
      </c>
      <c r="H65" s="60">
        <v>0.1</v>
      </c>
      <c r="I65" s="60">
        <v>0.1</v>
      </c>
      <c r="J65" s="61">
        <v>0.1</v>
      </c>
      <c r="K65" s="14">
        <v>0.1</v>
      </c>
      <c r="L65" s="60">
        <f>ABS((3894468000/6608421683)-1)</f>
        <v>0.41068106927582693</v>
      </c>
      <c r="M65" s="55" t="s">
        <v>424</v>
      </c>
      <c r="N65" s="46">
        <f t="shared" si="2"/>
        <v>4.1068106927582688</v>
      </c>
      <c r="O65" s="47">
        <f t="shared" si="1"/>
        <v>185</v>
      </c>
      <c r="P65" s="47" t="s">
        <v>365</v>
      </c>
      <c r="Q65" s="48" t="s">
        <v>288</v>
      </c>
      <c r="R65" s="49" t="s">
        <v>434</v>
      </c>
    </row>
    <row r="66" spans="1:23" s="109" customFormat="1" ht="15" customHeight="1" x14ac:dyDescent="0.3">
      <c r="A66" s="99">
        <v>8</v>
      </c>
      <c r="B66" s="99">
        <v>70</v>
      </c>
      <c r="C66" s="99">
        <v>283</v>
      </c>
      <c r="D66" s="100" t="s">
        <v>151</v>
      </c>
      <c r="E66" s="101" t="s">
        <v>202</v>
      </c>
      <c r="F66" s="120">
        <v>0.43</v>
      </c>
      <c r="G66" s="120">
        <v>0.43</v>
      </c>
      <c r="H66" s="120">
        <v>0.6</v>
      </c>
      <c r="I66" s="120">
        <v>0.8</v>
      </c>
      <c r="J66" s="121">
        <v>1</v>
      </c>
      <c r="K66" s="122">
        <v>1</v>
      </c>
      <c r="L66" s="120">
        <v>0.48</v>
      </c>
      <c r="M66" s="100" t="s">
        <v>425</v>
      </c>
      <c r="N66" s="105">
        <f t="shared" si="2"/>
        <v>0.8</v>
      </c>
      <c r="O66" s="106">
        <f t="shared" si="1"/>
        <v>1461</v>
      </c>
      <c r="P66" s="106" t="s">
        <v>365</v>
      </c>
      <c r="Q66" s="107" t="s">
        <v>345</v>
      </c>
      <c r="R66" s="108" t="s">
        <v>434</v>
      </c>
    </row>
    <row r="67" spans="1:23" s="50" customFormat="1" ht="15" customHeight="1" x14ac:dyDescent="0.3">
      <c r="A67" s="41">
        <v>8</v>
      </c>
      <c r="B67" s="41">
        <v>71</v>
      </c>
      <c r="C67" s="41">
        <v>281</v>
      </c>
      <c r="D67" s="42" t="s">
        <v>204</v>
      </c>
      <c r="E67" s="43" t="s">
        <v>202</v>
      </c>
      <c r="F67" s="60">
        <v>0.6</v>
      </c>
      <c r="G67" s="60">
        <v>0.6</v>
      </c>
      <c r="H67" s="60">
        <v>0.75</v>
      </c>
      <c r="I67" s="60">
        <v>0.9</v>
      </c>
      <c r="J67" s="61">
        <v>1</v>
      </c>
      <c r="K67" s="14">
        <v>1</v>
      </c>
      <c r="L67" s="60">
        <v>0.65</v>
      </c>
      <c r="M67" s="42" t="s">
        <v>426</v>
      </c>
      <c r="N67" s="46">
        <f t="shared" si="2"/>
        <v>0.8666666666666667</v>
      </c>
      <c r="O67" s="47">
        <f t="shared" si="1"/>
        <v>667</v>
      </c>
      <c r="P67" s="47" t="s">
        <v>365</v>
      </c>
      <c r="Q67" s="48" t="s">
        <v>345</v>
      </c>
      <c r="R67" s="49" t="s">
        <v>434</v>
      </c>
    </row>
    <row r="68" spans="1:23" s="50" customFormat="1" ht="15" customHeight="1" x14ac:dyDescent="0.3">
      <c r="A68" s="41">
        <v>8</v>
      </c>
      <c r="B68" s="41">
        <v>72</v>
      </c>
      <c r="C68" s="41">
        <v>282</v>
      </c>
      <c r="D68" s="42" t="s">
        <v>206</v>
      </c>
      <c r="E68" s="43" t="s">
        <v>205</v>
      </c>
      <c r="F68" s="60">
        <v>1</v>
      </c>
      <c r="G68" s="60">
        <v>0.99</v>
      </c>
      <c r="H68" s="60">
        <v>1</v>
      </c>
      <c r="I68" s="60">
        <v>1</v>
      </c>
      <c r="J68" s="61">
        <v>1</v>
      </c>
      <c r="K68" s="14">
        <v>1</v>
      </c>
      <c r="L68" s="60">
        <v>0.25</v>
      </c>
      <c r="M68" s="42" t="s">
        <v>427</v>
      </c>
      <c r="N68" s="46">
        <f t="shared" si="2"/>
        <v>0.25</v>
      </c>
      <c r="O68" s="47">
        <f t="shared" ref="O68:O74" si="3">+LEN(M68)</f>
        <v>369</v>
      </c>
      <c r="P68" s="47" t="s">
        <v>365</v>
      </c>
      <c r="Q68" s="82" t="s">
        <v>348</v>
      </c>
      <c r="R68" s="49" t="s">
        <v>434</v>
      </c>
    </row>
    <row r="69" spans="1:23" s="50" customFormat="1" ht="15" customHeight="1" x14ac:dyDescent="0.3">
      <c r="A69" s="41">
        <v>8</v>
      </c>
      <c r="B69" s="41">
        <v>73</v>
      </c>
      <c r="C69" s="41">
        <v>280</v>
      </c>
      <c r="D69" s="42" t="s">
        <v>207</v>
      </c>
      <c r="E69" s="43" t="s">
        <v>202</v>
      </c>
      <c r="F69" s="51">
        <v>1</v>
      </c>
      <c r="G69" s="51">
        <v>1</v>
      </c>
      <c r="H69" s="51">
        <v>1</v>
      </c>
      <c r="I69" s="51">
        <v>1</v>
      </c>
      <c r="J69" s="52">
        <v>1</v>
      </c>
      <c r="K69" s="28">
        <v>1</v>
      </c>
      <c r="L69" s="51">
        <v>0.75</v>
      </c>
      <c r="M69" s="42" t="s">
        <v>428</v>
      </c>
      <c r="N69" s="51">
        <f t="shared" si="2"/>
        <v>0.75</v>
      </c>
      <c r="O69" s="47">
        <f t="shared" si="3"/>
        <v>531</v>
      </c>
      <c r="P69" s="47" t="s">
        <v>365</v>
      </c>
      <c r="Q69" s="48" t="s">
        <v>345</v>
      </c>
      <c r="R69" s="49" t="s">
        <v>434</v>
      </c>
    </row>
    <row r="70" spans="1:23" s="50" customFormat="1" ht="15" customHeight="1" x14ac:dyDescent="0.3">
      <c r="A70" s="41">
        <v>8</v>
      </c>
      <c r="B70" s="41">
        <v>74</v>
      </c>
      <c r="C70" s="41">
        <v>284</v>
      </c>
      <c r="D70" s="42" t="s">
        <v>208</v>
      </c>
      <c r="E70" s="43" t="s">
        <v>350</v>
      </c>
      <c r="F70" s="60">
        <v>0.9</v>
      </c>
      <c r="G70" s="60">
        <v>0.94</v>
      </c>
      <c r="H70" s="60">
        <v>0.9</v>
      </c>
      <c r="I70" s="60">
        <v>0.9</v>
      </c>
      <c r="J70" s="61">
        <v>0.9</v>
      </c>
      <c r="K70" s="14">
        <v>0.9</v>
      </c>
      <c r="L70" s="60">
        <v>0.95</v>
      </c>
      <c r="M70" s="42" t="s">
        <v>429</v>
      </c>
      <c r="N70" s="46">
        <f t="shared" si="2"/>
        <v>1.0555555555555556</v>
      </c>
      <c r="O70" s="47">
        <f t="shared" si="3"/>
        <v>145</v>
      </c>
      <c r="P70" s="47" t="s">
        <v>365</v>
      </c>
      <c r="Q70" s="79" t="s">
        <v>352</v>
      </c>
      <c r="R70" s="49" t="s">
        <v>434</v>
      </c>
    </row>
    <row r="71" spans="1:23" s="50" customFormat="1" ht="15" customHeight="1" x14ac:dyDescent="0.3">
      <c r="A71" s="41">
        <v>8</v>
      </c>
      <c r="B71" s="41">
        <v>74</v>
      </c>
      <c r="C71" s="41">
        <v>285</v>
      </c>
      <c r="D71" s="42" t="s">
        <v>209</v>
      </c>
      <c r="E71" s="43" t="s">
        <v>350</v>
      </c>
      <c r="F71" s="56">
        <v>0.8</v>
      </c>
      <c r="G71" s="56">
        <v>0.94</v>
      </c>
      <c r="H71" s="56">
        <v>0.8</v>
      </c>
      <c r="I71" s="56">
        <v>0.8</v>
      </c>
      <c r="J71" s="57">
        <v>0.8</v>
      </c>
      <c r="K71" s="14">
        <v>0.8</v>
      </c>
      <c r="L71" s="56">
        <v>0.1</v>
      </c>
      <c r="M71" s="42" t="s">
        <v>430</v>
      </c>
      <c r="N71" s="58">
        <f t="shared" si="2"/>
        <v>0.125</v>
      </c>
      <c r="O71" s="47">
        <f t="shared" si="3"/>
        <v>267</v>
      </c>
      <c r="P71" s="47" t="s">
        <v>365</v>
      </c>
      <c r="Q71" s="48" t="s">
        <v>352</v>
      </c>
      <c r="R71" s="49" t="s">
        <v>434</v>
      </c>
    </row>
    <row r="72" spans="1:23" s="50" customFormat="1" ht="15" customHeight="1" x14ac:dyDescent="0.3">
      <c r="A72" s="41">
        <v>8</v>
      </c>
      <c r="B72" s="41">
        <v>75</v>
      </c>
      <c r="C72" s="41">
        <v>286</v>
      </c>
      <c r="D72" s="42" t="s">
        <v>210</v>
      </c>
      <c r="E72" s="43" t="s">
        <v>354</v>
      </c>
      <c r="F72" s="46">
        <v>0.91</v>
      </c>
      <c r="G72" s="46">
        <v>0.91</v>
      </c>
      <c r="H72" s="46">
        <v>0.92</v>
      </c>
      <c r="I72" s="46">
        <v>0.94</v>
      </c>
      <c r="J72" s="83">
        <v>0.96</v>
      </c>
      <c r="K72" s="14">
        <v>0.96</v>
      </c>
      <c r="L72" s="46">
        <v>0.92</v>
      </c>
      <c r="M72" s="42" t="s">
        <v>431</v>
      </c>
      <c r="N72" s="46">
        <f t="shared" si="2"/>
        <v>1</v>
      </c>
      <c r="O72" s="47">
        <f t="shared" si="3"/>
        <v>181</v>
      </c>
      <c r="P72" s="47" t="s">
        <v>365</v>
      </c>
      <c r="Q72" s="48" t="s">
        <v>356</v>
      </c>
      <c r="R72" s="49" t="s">
        <v>434</v>
      </c>
    </row>
    <row r="73" spans="1:23" s="50" customFormat="1" ht="15" customHeight="1" x14ac:dyDescent="0.3">
      <c r="A73" s="41">
        <v>8</v>
      </c>
      <c r="B73" s="41">
        <v>76</v>
      </c>
      <c r="C73" s="41">
        <v>287</v>
      </c>
      <c r="D73" s="42" t="s">
        <v>211</v>
      </c>
      <c r="E73" s="43" t="s">
        <v>357</v>
      </c>
      <c r="F73" s="44">
        <v>2</v>
      </c>
      <c r="G73" s="44">
        <v>2</v>
      </c>
      <c r="H73" s="44">
        <v>4</v>
      </c>
      <c r="I73" s="44">
        <v>6</v>
      </c>
      <c r="J73" s="45">
        <v>7</v>
      </c>
      <c r="K73" s="25">
        <v>7</v>
      </c>
      <c r="L73" s="44">
        <v>3</v>
      </c>
      <c r="M73" s="42" t="s">
        <v>432</v>
      </c>
      <c r="N73" s="46">
        <f t="shared" si="2"/>
        <v>0.75</v>
      </c>
      <c r="O73" s="47">
        <f t="shared" si="3"/>
        <v>285</v>
      </c>
      <c r="P73" s="47" t="s">
        <v>365</v>
      </c>
      <c r="Q73" s="48" t="s">
        <v>359</v>
      </c>
      <c r="R73" s="49" t="s">
        <v>434</v>
      </c>
    </row>
    <row r="74" spans="1:23" s="50" customFormat="1" ht="15" customHeight="1" thickBot="1" x14ac:dyDescent="0.35">
      <c r="A74" s="41">
        <v>8</v>
      </c>
      <c r="B74" s="41">
        <v>77</v>
      </c>
      <c r="C74" s="41">
        <v>288</v>
      </c>
      <c r="D74" s="84" t="s">
        <v>213</v>
      </c>
      <c r="E74" s="85" t="s">
        <v>212</v>
      </c>
      <c r="F74" s="86">
        <v>0.78</v>
      </c>
      <c r="G74" s="86">
        <v>0.89659999999999995</v>
      </c>
      <c r="H74" s="86">
        <v>0.8</v>
      </c>
      <c r="I74" s="86">
        <v>0.83</v>
      </c>
      <c r="J74" s="87">
        <v>0.85</v>
      </c>
      <c r="K74" s="19">
        <v>0.85</v>
      </c>
      <c r="L74" s="86">
        <v>1</v>
      </c>
      <c r="M74" s="84" t="s">
        <v>433</v>
      </c>
      <c r="N74" s="88">
        <f t="shared" si="2"/>
        <v>1.25</v>
      </c>
      <c r="O74" s="47">
        <f t="shared" si="3"/>
        <v>102</v>
      </c>
      <c r="P74" s="47" t="s">
        <v>365</v>
      </c>
      <c r="Q74" s="48" t="s">
        <v>234</v>
      </c>
      <c r="R74" s="49" t="s">
        <v>434</v>
      </c>
    </row>
    <row r="77" spans="1:23" x14ac:dyDescent="0.25">
      <c r="D77" s="89"/>
      <c r="E77" s="21"/>
      <c r="F77" s="21"/>
    </row>
    <row r="78" spans="1:23" s="20" customFormat="1" ht="15.6" x14ac:dyDescent="0.25">
      <c r="A78" s="29"/>
      <c r="B78" s="29"/>
      <c r="C78" s="29"/>
      <c r="D78" s="91"/>
      <c r="L78" s="92"/>
      <c r="M78" s="92"/>
      <c r="N78" s="92"/>
      <c r="O78" s="29"/>
      <c r="P78" s="29"/>
      <c r="Q78" s="29"/>
      <c r="R78" s="90"/>
      <c r="S78" s="29"/>
      <c r="T78" s="29"/>
      <c r="U78" s="29"/>
      <c r="V78" s="29"/>
      <c r="W78" s="29"/>
    </row>
    <row r="79" spans="1:23" s="20" customFormat="1" x14ac:dyDescent="0.25">
      <c r="A79" s="29"/>
      <c r="B79" s="29"/>
      <c r="C79" s="29"/>
      <c r="D79" s="24"/>
      <c r="L79" s="96"/>
      <c r="M79" s="92"/>
      <c r="N79" s="92"/>
      <c r="O79" s="29"/>
      <c r="P79" s="29"/>
      <c r="Q79" s="29"/>
      <c r="R79" s="90"/>
      <c r="S79" s="29"/>
      <c r="T79" s="29"/>
      <c r="U79" s="29"/>
      <c r="V79" s="29"/>
      <c r="W79" s="29"/>
    </row>
    <row r="80" spans="1:23" x14ac:dyDescent="0.25">
      <c r="N80" s="92"/>
    </row>
  </sheetData>
  <autoFilter ref="E1:E80" xr:uid="{00000000-0009-0000-0000-000007000000}"/>
  <conditionalFormatting sqref="C1:C1048576">
    <cfRule type="duplicateValues" dxfId="6" priority="2"/>
  </conditionalFormatting>
  <conditionalFormatting sqref="O2:O74">
    <cfRule type="cellIs" dxfId="5" priority="1" operator="greaterThan">
      <formula>2000</formula>
    </cfRule>
  </conditionalFormatting>
  <printOptions horizontalCentered="1"/>
  <pageMargins left="0" right="0" top="0" bottom="0.15748031496062992" header="0" footer="0.15748031496062992"/>
  <pageSetup paperSize="120" scale="35" fitToHeight="0" orientation="landscape" r:id="rId1"/>
  <headerFooter>
    <oddFooter>&amp;R&amp;P</oddFooter>
  </headerFooter>
  <rowBreaks count="3" manualBreakCount="3">
    <brk id="18" max="18" man="1"/>
    <brk id="36" max="16383" man="1"/>
    <brk id="52" max="1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W151"/>
  <sheetViews>
    <sheetView showGridLines="0" zoomScale="80" zoomScaleNormal="80" zoomScaleSheetLayoutView="85" workbookViewId="0">
      <pane ySplit="1" topLeftCell="A16" activePane="bottomLeft" state="frozen"/>
      <selection pane="bottomLeft" activeCell="D1" sqref="D1"/>
    </sheetView>
  </sheetViews>
  <sheetFormatPr baseColWidth="10" defaultColWidth="11.44140625" defaultRowHeight="14.4" x14ac:dyDescent="0.25"/>
  <cols>
    <col min="1" max="1" width="15.109375" style="29" bestFit="1" customWidth="1"/>
    <col min="2" max="2" width="7.44140625" style="29" bestFit="1" customWidth="1"/>
    <col min="3" max="3" width="8.44140625" style="29" customWidth="1"/>
    <col min="4" max="4" width="47.44140625" style="20" customWidth="1"/>
    <col min="5" max="5" width="43.6640625" style="20" bestFit="1" customWidth="1"/>
    <col min="6" max="11" width="18.6640625" style="20" customWidth="1"/>
    <col min="12" max="12" width="18.6640625" style="29" bestFit="1" customWidth="1"/>
    <col min="13" max="13" width="100.6640625" style="29" customWidth="1"/>
    <col min="14" max="14" width="16.6640625" style="29" bestFit="1" customWidth="1"/>
    <col min="15" max="16" width="11.44140625" style="29"/>
    <col min="17" max="17" width="42.109375" style="29" bestFit="1" customWidth="1"/>
    <col min="18" max="18" width="5.5546875" style="90" bestFit="1" customWidth="1"/>
    <col min="19" max="19" width="40.6640625" style="29" bestFit="1" customWidth="1"/>
    <col min="20" max="16384" width="11.44140625" style="29"/>
  </cols>
  <sheetData>
    <row r="1" spans="1:19" s="13" customFormat="1" ht="30" customHeight="1" thickBot="1" x14ac:dyDescent="0.35">
      <c r="A1" s="30" t="s">
        <v>223</v>
      </c>
      <c r="B1" s="30" t="s">
        <v>224</v>
      </c>
      <c r="C1" s="30" t="s">
        <v>225</v>
      </c>
      <c r="D1" s="31" t="s">
        <v>7</v>
      </c>
      <c r="E1" s="31" t="s">
        <v>163</v>
      </c>
      <c r="F1" s="32" t="s">
        <v>164</v>
      </c>
      <c r="G1" s="33" t="s">
        <v>226</v>
      </c>
      <c r="H1" s="32" t="s">
        <v>165</v>
      </c>
      <c r="I1" s="32" t="s">
        <v>166</v>
      </c>
      <c r="J1" s="34" t="s">
        <v>167</v>
      </c>
      <c r="K1" s="35" t="s">
        <v>9</v>
      </c>
      <c r="L1" s="27" t="s">
        <v>221</v>
      </c>
      <c r="M1" s="36" t="s">
        <v>162</v>
      </c>
      <c r="N1" s="27" t="s">
        <v>227</v>
      </c>
      <c r="O1" s="37" t="s">
        <v>228</v>
      </c>
      <c r="P1" s="37" t="s">
        <v>229</v>
      </c>
      <c r="Q1" s="38" t="s">
        <v>230</v>
      </c>
      <c r="R1" s="39" t="s">
        <v>222</v>
      </c>
      <c r="S1" s="40" t="s">
        <v>231</v>
      </c>
    </row>
    <row r="2" spans="1:19" s="109" customFormat="1" ht="15" customHeight="1" x14ac:dyDescent="0.3">
      <c r="A2" s="99">
        <v>1</v>
      </c>
      <c r="B2" s="99">
        <v>31</v>
      </c>
      <c r="C2" s="99">
        <v>221</v>
      </c>
      <c r="D2" s="100" t="s">
        <v>168</v>
      </c>
      <c r="E2" s="101" t="s">
        <v>212</v>
      </c>
      <c r="F2" s="102" t="s">
        <v>169</v>
      </c>
      <c r="G2" s="102">
        <v>0</v>
      </c>
      <c r="H2" s="102" t="s">
        <v>169</v>
      </c>
      <c r="I2" s="102" t="s">
        <v>169</v>
      </c>
      <c r="J2" s="103">
        <v>1</v>
      </c>
      <c r="K2" s="104">
        <v>1</v>
      </c>
      <c r="L2" s="102" t="s">
        <v>83</v>
      </c>
      <c r="M2" s="100" t="s">
        <v>232</v>
      </c>
      <c r="N2" s="105" t="str">
        <f t="shared" ref="N2:N41" si="0">IF(OR(H2="Por definir",H2="-"),"NA",IFERROR(L2/H2,0))</f>
        <v>NA</v>
      </c>
      <c r="O2" s="106">
        <f>+LEN(M2)</f>
        <v>229</v>
      </c>
      <c r="P2" s="106" t="s">
        <v>233</v>
      </c>
      <c r="Q2" s="107" t="s">
        <v>234</v>
      </c>
      <c r="R2" s="108" t="s">
        <v>434</v>
      </c>
      <c r="S2" s="107"/>
    </row>
    <row r="3" spans="1:19" s="50" customFormat="1" ht="15" customHeight="1" x14ac:dyDescent="0.3">
      <c r="A3" s="41">
        <v>1</v>
      </c>
      <c r="B3" s="41">
        <v>31</v>
      </c>
      <c r="C3" s="41">
        <v>222</v>
      </c>
      <c r="D3" s="42" t="s">
        <v>170</v>
      </c>
      <c r="E3" s="43" t="s">
        <v>212</v>
      </c>
      <c r="F3" s="51">
        <v>0.25</v>
      </c>
      <c r="G3" s="51">
        <v>0.25</v>
      </c>
      <c r="H3" s="51">
        <v>0.25</v>
      </c>
      <c r="I3" s="51">
        <v>0.25</v>
      </c>
      <c r="J3" s="52">
        <v>0.25</v>
      </c>
      <c r="K3" s="14">
        <v>0.25</v>
      </c>
      <c r="L3" s="51">
        <v>0.05</v>
      </c>
      <c r="M3" s="42" t="s">
        <v>235</v>
      </c>
      <c r="N3" s="51">
        <f t="shared" si="0"/>
        <v>0.2</v>
      </c>
      <c r="O3" s="47">
        <f>+LEN(M3)</f>
        <v>35</v>
      </c>
      <c r="P3" s="47" t="s">
        <v>233</v>
      </c>
      <c r="Q3" s="48" t="s">
        <v>234</v>
      </c>
      <c r="R3" s="49" t="s">
        <v>434</v>
      </c>
      <c r="S3" s="48"/>
    </row>
    <row r="4" spans="1:19" s="50" customFormat="1" ht="15" customHeight="1" x14ac:dyDescent="0.3">
      <c r="A4" s="41">
        <v>1</v>
      </c>
      <c r="B4" s="41">
        <v>31</v>
      </c>
      <c r="C4" s="41">
        <v>304</v>
      </c>
      <c r="D4" s="42" t="s">
        <v>171</v>
      </c>
      <c r="E4" s="43" t="s">
        <v>236</v>
      </c>
      <c r="F4" s="53">
        <v>3</v>
      </c>
      <c r="G4" s="53">
        <v>3</v>
      </c>
      <c r="H4" s="53">
        <v>1</v>
      </c>
      <c r="I4" s="53">
        <v>1</v>
      </c>
      <c r="J4" s="45" t="s">
        <v>169</v>
      </c>
      <c r="K4" s="15">
        <v>5</v>
      </c>
      <c r="L4" s="53">
        <v>1</v>
      </c>
      <c r="M4" s="42" t="s">
        <v>237</v>
      </c>
      <c r="N4" s="54">
        <f t="shared" si="0"/>
        <v>1</v>
      </c>
      <c r="O4" s="47">
        <f t="shared" ref="O4:O67" si="1">+LEN(M4)</f>
        <v>1989</v>
      </c>
      <c r="P4" s="47" t="s">
        <v>233</v>
      </c>
      <c r="Q4" s="48" t="s">
        <v>238</v>
      </c>
      <c r="R4" s="49" t="s">
        <v>434</v>
      </c>
      <c r="S4" s="48"/>
    </row>
    <row r="5" spans="1:19" s="109" customFormat="1" ht="15" customHeight="1" x14ac:dyDescent="0.3">
      <c r="A5" s="99">
        <v>1</v>
      </c>
      <c r="B5" s="99">
        <v>32</v>
      </c>
      <c r="C5" s="99">
        <v>223</v>
      </c>
      <c r="D5" s="110" t="s">
        <v>28</v>
      </c>
      <c r="E5" s="101" t="s">
        <v>239</v>
      </c>
      <c r="F5" s="102" t="s">
        <v>169</v>
      </c>
      <c r="G5" s="102" t="s">
        <v>169</v>
      </c>
      <c r="H5" s="102" t="s">
        <v>169</v>
      </c>
      <c r="I5" s="102">
        <v>2</v>
      </c>
      <c r="J5" s="103">
        <v>3</v>
      </c>
      <c r="K5" s="104">
        <v>3</v>
      </c>
      <c r="L5" s="102">
        <v>0</v>
      </c>
      <c r="M5" s="110" t="s">
        <v>240</v>
      </c>
      <c r="N5" s="105" t="str">
        <f t="shared" si="0"/>
        <v>NA</v>
      </c>
      <c r="O5" s="106">
        <f t="shared" si="1"/>
        <v>784</v>
      </c>
      <c r="P5" s="106" t="s">
        <v>233</v>
      </c>
      <c r="Q5" s="107" t="s">
        <v>241</v>
      </c>
      <c r="R5" s="108" t="s">
        <v>434</v>
      </c>
      <c r="S5" s="107"/>
    </row>
    <row r="6" spans="1:19" s="109" customFormat="1" ht="15" customHeight="1" x14ac:dyDescent="0.3">
      <c r="A6" s="99">
        <v>1</v>
      </c>
      <c r="B6" s="99">
        <v>32</v>
      </c>
      <c r="C6" s="99">
        <v>224</v>
      </c>
      <c r="D6" s="110" t="s">
        <v>29</v>
      </c>
      <c r="E6" s="101" t="s">
        <v>239</v>
      </c>
      <c r="F6" s="102" t="s">
        <v>169</v>
      </c>
      <c r="G6" s="102" t="s">
        <v>169</v>
      </c>
      <c r="H6" s="102">
        <v>1</v>
      </c>
      <c r="I6" s="102">
        <v>2</v>
      </c>
      <c r="J6" s="103">
        <v>3</v>
      </c>
      <c r="K6" s="104">
        <v>3</v>
      </c>
      <c r="L6" s="102">
        <v>0</v>
      </c>
      <c r="M6" s="110" t="s">
        <v>242</v>
      </c>
      <c r="N6" s="105">
        <f t="shared" si="0"/>
        <v>0</v>
      </c>
      <c r="O6" s="106">
        <f t="shared" si="1"/>
        <v>242</v>
      </c>
      <c r="P6" s="106" t="s">
        <v>233</v>
      </c>
      <c r="Q6" s="107" t="s">
        <v>241</v>
      </c>
      <c r="R6" s="108" t="s">
        <v>434</v>
      </c>
      <c r="S6" s="107"/>
    </row>
    <row r="7" spans="1:19" s="109" customFormat="1" ht="15" customHeight="1" x14ac:dyDescent="0.3">
      <c r="A7" s="99">
        <v>1</v>
      </c>
      <c r="B7" s="99">
        <v>32</v>
      </c>
      <c r="C7" s="99">
        <v>226</v>
      </c>
      <c r="D7" s="110" t="s">
        <v>172</v>
      </c>
      <c r="E7" s="101" t="s">
        <v>243</v>
      </c>
      <c r="F7" s="111">
        <v>0.25</v>
      </c>
      <c r="G7" s="111">
        <v>0.35</v>
      </c>
      <c r="H7" s="111">
        <v>0.25</v>
      </c>
      <c r="I7" s="111">
        <v>0.25</v>
      </c>
      <c r="J7" s="112">
        <v>0.25</v>
      </c>
      <c r="K7" s="113">
        <v>1</v>
      </c>
      <c r="L7" s="111">
        <v>0.05</v>
      </c>
      <c r="M7" s="110" t="s">
        <v>244</v>
      </c>
      <c r="N7" s="114">
        <f t="shared" si="0"/>
        <v>0.2</v>
      </c>
      <c r="O7" s="106">
        <f t="shared" si="1"/>
        <v>1339</v>
      </c>
      <c r="P7" s="106" t="s">
        <v>233</v>
      </c>
      <c r="Q7" s="115" t="s">
        <v>245</v>
      </c>
      <c r="R7" s="108" t="s">
        <v>434</v>
      </c>
      <c r="S7" s="107"/>
    </row>
    <row r="8" spans="1:19" s="109" customFormat="1" ht="15" customHeight="1" x14ac:dyDescent="0.3">
      <c r="A8" s="99">
        <v>1</v>
      </c>
      <c r="B8" s="99">
        <v>32</v>
      </c>
      <c r="C8" s="99">
        <v>227</v>
      </c>
      <c r="D8" s="110" t="s">
        <v>31</v>
      </c>
      <c r="E8" s="101" t="s">
        <v>236</v>
      </c>
      <c r="F8" s="116">
        <v>1</v>
      </c>
      <c r="G8" s="116">
        <v>1</v>
      </c>
      <c r="H8" s="116">
        <v>1</v>
      </c>
      <c r="I8" s="116">
        <v>1</v>
      </c>
      <c r="J8" s="117" t="s">
        <v>169</v>
      </c>
      <c r="K8" s="118">
        <v>3</v>
      </c>
      <c r="L8" s="116">
        <v>1</v>
      </c>
      <c r="M8" s="110" t="s">
        <v>246</v>
      </c>
      <c r="N8" s="114">
        <f t="shared" si="0"/>
        <v>1</v>
      </c>
      <c r="O8" s="106">
        <f t="shared" si="1"/>
        <v>640</v>
      </c>
      <c r="P8" s="106" t="s">
        <v>233</v>
      </c>
      <c r="Q8" s="107" t="s">
        <v>238</v>
      </c>
      <c r="R8" s="108" t="s">
        <v>434</v>
      </c>
      <c r="S8" s="107"/>
    </row>
    <row r="9" spans="1:19" s="50" customFormat="1" ht="15" customHeight="1" x14ac:dyDescent="0.3">
      <c r="A9" s="41">
        <v>1</v>
      </c>
      <c r="B9" s="41">
        <v>33</v>
      </c>
      <c r="C9" s="41">
        <v>228</v>
      </c>
      <c r="D9" s="55" t="s">
        <v>173</v>
      </c>
      <c r="E9" s="43" t="s">
        <v>236</v>
      </c>
      <c r="F9" s="44">
        <v>1</v>
      </c>
      <c r="G9" s="44">
        <v>4</v>
      </c>
      <c r="H9" s="44">
        <v>2</v>
      </c>
      <c r="I9" s="44">
        <v>3</v>
      </c>
      <c r="J9" s="45">
        <v>4</v>
      </c>
      <c r="K9" s="25">
        <v>10</v>
      </c>
      <c r="L9" s="59">
        <v>1</v>
      </c>
      <c r="M9" s="55" t="s">
        <v>247</v>
      </c>
      <c r="N9" s="46">
        <f t="shared" si="0"/>
        <v>0.5</v>
      </c>
      <c r="O9" s="47">
        <f t="shared" si="1"/>
        <v>376</v>
      </c>
      <c r="P9" s="47" t="s">
        <v>233</v>
      </c>
      <c r="Q9" s="48" t="s">
        <v>238</v>
      </c>
      <c r="R9" s="49" t="s">
        <v>434</v>
      </c>
      <c r="S9" s="48"/>
    </row>
    <row r="10" spans="1:19" s="109" customFormat="1" ht="15" customHeight="1" x14ac:dyDescent="0.3">
      <c r="A10" s="99">
        <v>2</v>
      </c>
      <c r="B10" s="99">
        <v>47</v>
      </c>
      <c r="C10" s="99">
        <v>229</v>
      </c>
      <c r="D10" s="110" t="s">
        <v>53</v>
      </c>
      <c r="E10" s="101" t="s">
        <v>248</v>
      </c>
      <c r="F10" s="111">
        <v>0.93</v>
      </c>
      <c r="G10" s="111">
        <v>0.93</v>
      </c>
      <c r="H10" s="111">
        <v>0.96</v>
      </c>
      <c r="I10" s="111">
        <v>0.98</v>
      </c>
      <c r="J10" s="112">
        <v>1</v>
      </c>
      <c r="K10" s="122">
        <v>1</v>
      </c>
      <c r="L10" s="111">
        <v>0.96</v>
      </c>
      <c r="M10" s="110" t="s">
        <v>249</v>
      </c>
      <c r="N10" s="114">
        <f t="shared" si="0"/>
        <v>1</v>
      </c>
      <c r="O10" s="106">
        <f t="shared" si="1"/>
        <v>418</v>
      </c>
      <c r="P10" s="106" t="s">
        <v>233</v>
      </c>
      <c r="Q10" s="107" t="s">
        <v>250</v>
      </c>
      <c r="R10" s="108" t="s">
        <v>434</v>
      </c>
      <c r="S10" s="107"/>
    </row>
    <row r="11" spans="1:19" s="109" customFormat="1" ht="15" customHeight="1" x14ac:dyDescent="0.3">
      <c r="A11" s="99">
        <v>2</v>
      </c>
      <c r="B11" s="99">
        <v>47</v>
      </c>
      <c r="C11" s="99">
        <v>230</v>
      </c>
      <c r="D11" s="110" t="s">
        <v>54</v>
      </c>
      <c r="E11" s="101" t="s">
        <v>248</v>
      </c>
      <c r="F11" s="128">
        <v>1047</v>
      </c>
      <c r="G11" s="128">
        <v>3102</v>
      </c>
      <c r="H11" s="128">
        <v>1547</v>
      </c>
      <c r="I11" s="128">
        <v>2047</v>
      </c>
      <c r="J11" s="129">
        <v>2547</v>
      </c>
      <c r="K11" s="125">
        <v>2547</v>
      </c>
      <c r="L11" s="128">
        <v>4943</v>
      </c>
      <c r="M11" s="110" t="s">
        <v>251</v>
      </c>
      <c r="N11" s="114">
        <f t="shared" si="0"/>
        <v>3.1952165481577248</v>
      </c>
      <c r="O11" s="106">
        <f t="shared" si="1"/>
        <v>254</v>
      </c>
      <c r="P11" s="106" t="s">
        <v>233</v>
      </c>
      <c r="Q11" s="107" t="s">
        <v>250</v>
      </c>
      <c r="R11" s="108" t="s">
        <v>434</v>
      </c>
      <c r="S11" s="107"/>
    </row>
    <row r="12" spans="1:19" s="109" customFormat="1" ht="15" customHeight="1" x14ac:dyDescent="0.3">
      <c r="A12" s="99">
        <v>2</v>
      </c>
      <c r="B12" s="99">
        <v>47</v>
      </c>
      <c r="C12" s="99">
        <v>231</v>
      </c>
      <c r="D12" s="110" t="s">
        <v>55</v>
      </c>
      <c r="E12" s="101" t="s">
        <v>248</v>
      </c>
      <c r="F12" s="128" t="s">
        <v>169</v>
      </c>
      <c r="G12" s="128" t="s">
        <v>169</v>
      </c>
      <c r="H12" s="128">
        <v>1134</v>
      </c>
      <c r="I12" s="128" t="s">
        <v>169</v>
      </c>
      <c r="J12" s="129"/>
      <c r="K12" s="104">
        <v>1134</v>
      </c>
      <c r="L12" s="128">
        <v>0</v>
      </c>
      <c r="M12" s="110" t="s">
        <v>252</v>
      </c>
      <c r="N12" s="114">
        <f t="shared" si="0"/>
        <v>0</v>
      </c>
      <c r="O12" s="106">
        <f t="shared" si="1"/>
        <v>436</v>
      </c>
      <c r="P12" s="106" t="s">
        <v>233</v>
      </c>
      <c r="Q12" s="107" t="s">
        <v>250</v>
      </c>
      <c r="R12" s="108" t="s">
        <v>434</v>
      </c>
      <c r="S12" s="107"/>
    </row>
    <row r="13" spans="1:19" s="50" customFormat="1" ht="15" customHeight="1" x14ac:dyDescent="0.3">
      <c r="A13" s="41">
        <v>2</v>
      </c>
      <c r="B13" s="41">
        <v>49</v>
      </c>
      <c r="C13" s="41">
        <v>233</v>
      </c>
      <c r="D13" s="55" t="s">
        <v>174</v>
      </c>
      <c r="E13" s="43" t="s">
        <v>253</v>
      </c>
      <c r="F13" s="44">
        <v>16</v>
      </c>
      <c r="G13" s="44">
        <v>17</v>
      </c>
      <c r="H13" s="44">
        <v>20</v>
      </c>
      <c r="I13" s="44">
        <v>20</v>
      </c>
      <c r="J13" s="45">
        <v>20</v>
      </c>
      <c r="K13" s="25">
        <v>20</v>
      </c>
      <c r="L13" s="59">
        <v>17</v>
      </c>
      <c r="M13" s="55" t="s">
        <v>254</v>
      </c>
      <c r="N13" s="46">
        <f t="shared" si="0"/>
        <v>0.85</v>
      </c>
      <c r="O13" s="47">
        <f t="shared" si="1"/>
        <v>439</v>
      </c>
      <c r="P13" s="47" t="s">
        <v>233</v>
      </c>
      <c r="Q13" s="48" t="s">
        <v>238</v>
      </c>
      <c r="R13" s="49" t="s">
        <v>434</v>
      </c>
      <c r="S13" s="48" t="s">
        <v>255</v>
      </c>
    </row>
    <row r="14" spans="1:19" s="50" customFormat="1" ht="15" customHeight="1" x14ac:dyDescent="0.3">
      <c r="A14" s="41">
        <v>2</v>
      </c>
      <c r="B14" s="41">
        <v>49</v>
      </c>
      <c r="C14" s="41">
        <v>234</v>
      </c>
      <c r="D14" s="55" t="s">
        <v>175</v>
      </c>
      <c r="E14" s="43" t="s">
        <v>253</v>
      </c>
      <c r="F14" s="44">
        <v>8</v>
      </c>
      <c r="G14" s="44">
        <v>10</v>
      </c>
      <c r="H14" s="44">
        <v>9</v>
      </c>
      <c r="I14" s="44">
        <v>10</v>
      </c>
      <c r="J14" s="45">
        <v>10</v>
      </c>
      <c r="K14" s="25">
        <v>10</v>
      </c>
      <c r="L14" s="59">
        <v>10</v>
      </c>
      <c r="M14" s="55" t="s">
        <v>256</v>
      </c>
      <c r="N14" s="46">
        <f t="shared" si="0"/>
        <v>1.1111111111111112</v>
      </c>
      <c r="O14" s="47">
        <f t="shared" si="1"/>
        <v>539</v>
      </c>
      <c r="P14" s="47" t="s">
        <v>233</v>
      </c>
      <c r="Q14" s="48" t="s">
        <v>238</v>
      </c>
      <c r="R14" s="49" t="s">
        <v>434</v>
      </c>
      <c r="S14" s="48"/>
    </row>
    <row r="15" spans="1:19" s="50" customFormat="1" ht="15" customHeight="1" x14ac:dyDescent="0.3">
      <c r="A15" s="41">
        <v>2</v>
      </c>
      <c r="B15" s="41">
        <v>49</v>
      </c>
      <c r="C15" s="41">
        <v>289</v>
      </c>
      <c r="D15" s="16" t="s">
        <v>257</v>
      </c>
      <c r="E15" s="43" t="s">
        <v>258</v>
      </c>
      <c r="F15" s="44">
        <v>0</v>
      </c>
      <c r="G15" s="44">
        <v>0</v>
      </c>
      <c r="H15" s="44">
        <v>1</v>
      </c>
      <c r="I15" s="44">
        <v>0</v>
      </c>
      <c r="J15" s="45">
        <v>0</v>
      </c>
      <c r="K15" s="25">
        <v>1</v>
      </c>
      <c r="L15" s="44">
        <v>0</v>
      </c>
      <c r="M15" s="55" t="s">
        <v>259</v>
      </c>
      <c r="N15" s="46">
        <f t="shared" si="0"/>
        <v>0</v>
      </c>
      <c r="O15" s="47">
        <f t="shared" si="1"/>
        <v>577</v>
      </c>
      <c r="P15" s="47" t="s">
        <v>233</v>
      </c>
      <c r="Q15" s="48" t="s">
        <v>260</v>
      </c>
      <c r="R15" s="49" t="s">
        <v>434</v>
      </c>
      <c r="S15" s="48" t="s">
        <v>261</v>
      </c>
    </row>
    <row r="16" spans="1:19" s="109" customFormat="1" ht="15" customHeight="1" x14ac:dyDescent="0.3">
      <c r="A16" s="99">
        <v>2</v>
      </c>
      <c r="B16" s="99">
        <v>50</v>
      </c>
      <c r="C16" s="99">
        <v>235</v>
      </c>
      <c r="D16" s="110" t="s">
        <v>57</v>
      </c>
      <c r="E16" s="101" t="s">
        <v>236</v>
      </c>
      <c r="F16" s="102">
        <v>3</v>
      </c>
      <c r="G16" s="102">
        <v>7</v>
      </c>
      <c r="H16" s="102">
        <v>6</v>
      </c>
      <c r="I16" s="102">
        <v>9</v>
      </c>
      <c r="J16" s="103">
        <v>10</v>
      </c>
      <c r="K16" s="104">
        <v>10</v>
      </c>
      <c r="L16" s="116">
        <v>7</v>
      </c>
      <c r="M16" s="110" t="s">
        <v>262</v>
      </c>
      <c r="N16" s="105">
        <f t="shared" si="0"/>
        <v>1.1666666666666667</v>
      </c>
      <c r="O16" s="106">
        <f t="shared" si="1"/>
        <v>505</v>
      </c>
      <c r="P16" s="106" t="s">
        <v>233</v>
      </c>
      <c r="Q16" s="107" t="s">
        <v>238</v>
      </c>
      <c r="R16" s="108" t="s">
        <v>435</v>
      </c>
      <c r="S16" s="107"/>
    </row>
    <row r="17" spans="1:19" s="109" customFormat="1" ht="15" customHeight="1" x14ac:dyDescent="0.3">
      <c r="A17" s="99">
        <v>2</v>
      </c>
      <c r="B17" s="99">
        <v>50</v>
      </c>
      <c r="C17" s="99">
        <v>236</v>
      </c>
      <c r="D17" s="110" t="s">
        <v>58</v>
      </c>
      <c r="E17" s="101" t="s">
        <v>236</v>
      </c>
      <c r="F17" s="102">
        <v>1</v>
      </c>
      <c r="G17" s="102">
        <v>4</v>
      </c>
      <c r="H17" s="102">
        <v>2</v>
      </c>
      <c r="I17" s="102">
        <v>4</v>
      </c>
      <c r="J17" s="103">
        <v>5</v>
      </c>
      <c r="K17" s="104">
        <v>5</v>
      </c>
      <c r="L17" s="116">
        <v>4</v>
      </c>
      <c r="M17" s="110" t="s">
        <v>263</v>
      </c>
      <c r="N17" s="105">
        <f t="shared" si="0"/>
        <v>2</v>
      </c>
      <c r="O17" s="106">
        <f t="shared" si="1"/>
        <v>1010</v>
      </c>
      <c r="P17" s="106" t="s">
        <v>233</v>
      </c>
      <c r="Q17" s="107" t="s">
        <v>238</v>
      </c>
      <c r="R17" s="108" t="s">
        <v>435</v>
      </c>
      <c r="S17" s="107"/>
    </row>
    <row r="18" spans="1:19" s="50" customFormat="1" ht="15" customHeight="1" x14ac:dyDescent="0.3">
      <c r="A18" s="41">
        <v>2</v>
      </c>
      <c r="B18" s="41">
        <v>51</v>
      </c>
      <c r="C18" s="41">
        <v>237</v>
      </c>
      <c r="D18" s="55" t="s">
        <v>177</v>
      </c>
      <c r="E18" s="43" t="s">
        <v>243</v>
      </c>
      <c r="F18" s="60">
        <v>1</v>
      </c>
      <c r="G18" s="60">
        <v>0.56000000000000005</v>
      </c>
      <c r="H18" s="60">
        <v>1</v>
      </c>
      <c r="I18" s="60">
        <v>1</v>
      </c>
      <c r="J18" s="61">
        <v>1</v>
      </c>
      <c r="K18" s="14">
        <v>1</v>
      </c>
      <c r="L18" s="60">
        <v>0.4</v>
      </c>
      <c r="M18" s="55" t="s">
        <v>264</v>
      </c>
      <c r="N18" s="46">
        <f t="shared" si="0"/>
        <v>0.4</v>
      </c>
      <c r="O18" s="47">
        <f t="shared" si="1"/>
        <v>442</v>
      </c>
      <c r="P18" s="47" t="s">
        <v>233</v>
      </c>
      <c r="Q18" s="62" t="s">
        <v>245</v>
      </c>
      <c r="R18" s="49" t="s">
        <v>434</v>
      </c>
      <c r="S18" s="48"/>
    </row>
    <row r="19" spans="1:19" s="109" customFormat="1" ht="15" customHeight="1" x14ac:dyDescent="0.3">
      <c r="A19" s="99">
        <v>3</v>
      </c>
      <c r="B19" s="99">
        <v>52</v>
      </c>
      <c r="C19" s="99">
        <v>238</v>
      </c>
      <c r="D19" s="110" t="s">
        <v>82</v>
      </c>
      <c r="E19" s="101" t="s">
        <v>265</v>
      </c>
      <c r="F19" s="134" t="s">
        <v>83</v>
      </c>
      <c r="G19" s="134">
        <v>0</v>
      </c>
      <c r="H19" s="134">
        <v>4</v>
      </c>
      <c r="I19" s="102" t="s">
        <v>83</v>
      </c>
      <c r="J19" s="103">
        <v>4.2</v>
      </c>
      <c r="K19" s="104">
        <v>4.2</v>
      </c>
      <c r="L19" s="134">
        <v>0</v>
      </c>
      <c r="M19" s="110" t="s">
        <v>266</v>
      </c>
      <c r="N19" s="105">
        <f t="shared" si="0"/>
        <v>0</v>
      </c>
      <c r="O19" s="106">
        <f t="shared" si="1"/>
        <v>126</v>
      </c>
      <c r="P19" s="106" t="s">
        <v>233</v>
      </c>
      <c r="Q19" s="107" t="s">
        <v>267</v>
      </c>
      <c r="R19" s="108" t="s">
        <v>434</v>
      </c>
      <c r="S19" s="107"/>
    </row>
    <row r="20" spans="1:19" s="109" customFormat="1" ht="15" customHeight="1" x14ac:dyDescent="0.3">
      <c r="A20" s="99">
        <v>3</v>
      </c>
      <c r="B20" s="99">
        <v>52</v>
      </c>
      <c r="C20" s="99">
        <v>239</v>
      </c>
      <c r="D20" s="110" t="s">
        <v>84</v>
      </c>
      <c r="E20" s="101" t="s">
        <v>265</v>
      </c>
      <c r="F20" s="134" t="s">
        <v>83</v>
      </c>
      <c r="G20" s="134">
        <v>0</v>
      </c>
      <c r="H20" s="134">
        <v>4.3</v>
      </c>
      <c r="I20" s="102" t="s">
        <v>85</v>
      </c>
      <c r="J20" s="103">
        <v>4.4000000000000004</v>
      </c>
      <c r="K20" s="104">
        <v>4.4000000000000004</v>
      </c>
      <c r="L20" s="134">
        <v>0</v>
      </c>
      <c r="M20" s="110" t="s">
        <v>266</v>
      </c>
      <c r="N20" s="105">
        <f t="shared" si="0"/>
        <v>0</v>
      </c>
      <c r="O20" s="106">
        <f t="shared" si="1"/>
        <v>126</v>
      </c>
      <c r="P20" s="106" t="s">
        <v>233</v>
      </c>
      <c r="Q20" s="107" t="s">
        <v>267</v>
      </c>
      <c r="R20" s="108" t="s">
        <v>434</v>
      </c>
      <c r="S20" s="107"/>
    </row>
    <row r="21" spans="1:19" s="109" customFormat="1" ht="15" customHeight="1" x14ac:dyDescent="0.3">
      <c r="A21" s="99">
        <v>3</v>
      </c>
      <c r="B21" s="99">
        <v>52</v>
      </c>
      <c r="C21" s="99">
        <v>240</v>
      </c>
      <c r="D21" s="110" t="s">
        <v>86</v>
      </c>
      <c r="E21" s="101" t="s">
        <v>265</v>
      </c>
      <c r="F21" s="123">
        <v>2800</v>
      </c>
      <c r="G21" s="123">
        <v>2800</v>
      </c>
      <c r="H21" s="123">
        <v>4300</v>
      </c>
      <c r="I21" s="123">
        <v>5800</v>
      </c>
      <c r="J21" s="124">
        <v>7300</v>
      </c>
      <c r="K21" s="125">
        <v>7300</v>
      </c>
      <c r="L21" s="123">
        <v>3594</v>
      </c>
      <c r="M21" s="110" t="s">
        <v>268</v>
      </c>
      <c r="N21" s="105">
        <f t="shared" si="0"/>
        <v>0.83581395348837206</v>
      </c>
      <c r="O21" s="106">
        <f t="shared" si="1"/>
        <v>376</v>
      </c>
      <c r="P21" s="106" t="s">
        <v>233</v>
      </c>
      <c r="Q21" s="107" t="s">
        <v>267</v>
      </c>
      <c r="R21" s="108" t="s">
        <v>435</v>
      </c>
      <c r="S21" s="107"/>
    </row>
    <row r="22" spans="1:19" s="109" customFormat="1" ht="15" customHeight="1" x14ac:dyDescent="0.3">
      <c r="A22" s="99">
        <v>3</v>
      </c>
      <c r="B22" s="99">
        <v>52</v>
      </c>
      <c r="C22" s="99">
        <v>241</v>
      </c>
      <c r="D22" s="110" t="s">
        <v>178</v>
      </c>
      <c r="E22" s="101" t="s">
        <v>269</v>
      </c>
      <c r="F22" s="123">
        <v>750000</v>
      </c>
      <c r="G22" s="123">
        <v>1700038</v>
      </c>
      <c r="H22" s="123">
        <v>1500000</v>
      </c>
      <c r="I22" s="123">
        <v>2250000</v>
      </c>
      <c r="J22" s="124">
        <v>3000000</v>
      </c>
      <c r="K22" s="125">
        <v>3000000</v>
      </c>
      <c r="L22" s="123">
        <v>2115268</v>
      </c>
      <c r="M22" s="110" t="s">
        <v>270</v>
      </c>
      <c r="N22" s="105">
        <f t="shared" si="0"/>
        <v>1.4101786666666667</v>
      </c>
      <c r="O22" s="106">
        <f t="shared" si="1"/>
        <v>452</v>
      </c>
      <c r="P22" s="106" t="s">
        <v>233</v>
      </c>
      <c r="Q22" s="135" t="s">
        <v>271</v>
      </c>
      <c r="R22" s="108" t="s">
        <v>434</v>
      </c>
      <c r="S22" s="107"/>
    </row>
    <row r="23" spans="1:19" s="109" customFormat="1" ht="15" customHeight="1" x14ac:dyDescent="0.3">
      <c r="A23" s="99">
        <v>3</v>
      </c>
      <c r="B23" s="99">
        <v>52</v>
      </c>
      <c r="C23" s="99">
        <v>242</v>
      </c>
      <c r="D23" s="110" t="s">
        <v>179</v>
      </c>
      <c r="E23" s="101" t="s">
        <v>265</v>
      </c>
      <c r="F23" s="123">
        <v>543</v>
      </c>
      <c r="G23" s="123">
        <v>543</v>
      </c>
      <c r="H23" s="123">
        <v>730</v>
      </c>
      <c r="I23" s="123">
        <v>915</v>
      </c>
      <c r="J23" s="124">
        <v>1100</v>
      </c>
      <c r="K23" s="125">
        <v>1100</v>
      </c>
      <c r="L23" s="123">
        <v>730</v>
      </c>
      <c r="M23" s="110" t="s">
        <v>272</v>
      </c>
      <c r="N23" s="105">
        <f t="shared" si="0"/>
        <v>1</v>
      </c>
      <c r="O23" s="106">
        <f t="shared" si="1"/>
        <v>884</v>
      </c>
      <c r="P23" s="106" t="s">
        <v>233</v>
      </c>
      <c r="Q23" s="107" t="s">
        <v>267</v>
      </c>
      <c r="R23" s="108" t="s">
        <v>434</v>
      </c>
      <c r="S23" s="107"/>
    </row>
    <row r="24" spans="1:19" s="109" customFormat="1" ht="15" customHeight="1" x14ac:dyDescent="0.3">
      <c r="A24" s="99">
        <v>3</v>
      </c>
      <c r="B24" s="99">
        <v>53</v>
      </c>
      <c r="C24" s="99">
        <v>243</v>
      </c>
      <c r="D24" s="110" t="s">
        <v>180</v>
      </c>
      <c r="E24" s="101" t="s">
        <v>239</v>
      </c>
      <c r="F24" s="123">
        <v>16</v>
      </c>
      <c r="G24" s="123">
        <v>16</v>
      </c>
      <c r="H24" s="123">
        <v>24</v>
      </c>
      <c r="I24" s="123">
        <v>29</v>
      </c>
      <c r="J24" s="124">
        <v>32</v>
      </c>
      <c r="K24" s="125">
        <v>32</v>
      </c>
      <c r="L24" s="102">
        <v>16</v>
      </c>
      <c r="M24" s="127" t="s">
        <v>273</v>
      </c>
      <c r="N24" s="105">
        <f t="shared" si="0"/>
        <v>0.66666666666666663</v>
      </c>
      <c r="O24" s="106">
        <f t="shared" si="1"/>
        <v>1412</v>
      </c>
      <c r="P24" s="106" t="s">
        <v>233</v>
      </c>
      <c r="Q24" s="107" t="s">
        <v>241</v>
      </c>
      <c r="R24" s="108" t="s">
        <v>434</v>
      </c>
      <c r="S24" s="107"/>
    </row>
    <row r="25" spans="1:19" s="109" customFormat="1" ht="15" customHeight="1" x14ac:dyDescent="0.3">
      <c r="A25" s="99">
        <v>3</v>
      </c>
      <c r="B25" s="99">
        <v>53</v>
      </c>
      <c r="C25" s="99">
        <v>244</v>
      </c>
      <c r="D25" s="110" t="s">
        <v>88</v>
      </c>
      <c r="E25" s="101" t="s">
        <v>269</v>
      </c>
      <c r="F25" s="123">
        <v>4251</v>
      </c>
      <c r="G25" s="123">
        <v>4664</v>
      </c>
      <c r="H25" s="123">
        <v>6571</v>
      </c>
      <c r="I25" s="123">
        <v>8931</v>
      </c>
      <c r="J25" s="124">
        <v>11291</v>
      </c>
      <c r="K25" s="125">
        <v>11291</v>
      </c>
      <c r="L25" s="123">
        <v>4754</v>
      </c>
      <c r="M25" s="110" t="s">
        <v>274</v>
      </c>
      <c r="N25" s="105">
        <f t="shared" si="0"/>
        <v>0.7234819662151879</v>
      </c>
      <c r="O25" s="106">
        <f t="shared" si="1"/>
        <v>845</v>
      </c>
      <c r="P25" s="106" t="s">
        <v>233</v>
      </c>
      <c r="Q25" s="115" t="s">
        <v>271</v>
      </c>
      <c r="R25" s="108" t="s">
        <v>435</v>
      </c>
      <c r="S25" s="107"/>
    </row>
    <row r="26" spans="1:19" s="109" customFormat="1" ht="15" customHeight="1" x14ac:dyDescent="0.3">
      <c r="A26" s="99">
        <v>3</v>
      </c>
      <c r="B26" s="99">
        <v>53</v>
      </c>
      <c r="C26" s="99">
        <v>245</v>
      </c>
      <c r="D26" s="110" t="s">
        <v>181</v>
      </c>
      <c r="E26" s="101" t="s">
        <v>269</v>
      </c>
      <c r="F26" s="123">
        <v>201000</v>
      </c>
      <c r="G26" s="123">
        <v>187566</v>
      </c>
      <c r="H26" s="123">
        <v>211000</v>
      </c>
      <c r="I26" s="123">
        <v>231000</v>
      </c>
      <c r="J26" s="124">
        <v>251000</v>
      </c>
      <c r="K26" s="125">
        <v>251000</v>
      </c>
      <c r="L26" s="123">
        <v>189166</v>
      </c>
      <c r="M26" s="110" t="s">
        <v>275</v>
      </c>
      <c r="N26" s="105">
        <f t="shared" si="0"/>
        <v>0.89652132701421805</v>
      </c>
      <c r="O26" s="106">
        <f t="shared" si="1"/>
        <v>582</v>
      </c>
      <c r="P26" s="106" t="s">
        <v>233</v>
      </c>
      <c r="Q26" s="126" t="s">
        <v>271</v>
      </c>
      <c r="R26" s="108" t="s">
        <v>434</v>
      </c>
      <c r="S26" s="107"/>
    </row>
    <row r="27" spans="1:19" s="109" customFormat="1" ht="15" customHeight="1" x14ac:dyDescent="0.3">
      <c r="A27" s="99">
        <v>3</v>
      </c>
      <c r="B27" s="99">
        <v>53</v>
      </c>
      <c r="C27" s="99">
        <v>246</v>
      </c>
      <c r="D27" s="110" t="s">
        <v>89</v>
      </c>
      <c r="E27" s="101" t="s">
        <v>276</v>
      </c>
      <c r="F27" s="102">
        <v>4</v>
      </c>
      <c r="G27" s="102">
        <v>16</v>
      </c>
      <c r="H27" s="102">
        <v>144</v>
      </c>
      <c r="I27" s="102">
        <v>150</v>
      </c>
      <c r="J27" s="103">
        <v>317</v>
      </c>
      <c r="K27" s="104">
        <v>317</v>
      </c>
      <c r="L27" s="102">
        <v>16</v>
      </c>
      <c r="M27" s="110" t="s">
        <v>277</v>
      </c>
      <c r="N27" s="105">
        <f t="shared" si="0"/>
        <v>0.1111111111111111</v>
      </c>
      <c r="O27" s="106">
        <f t="shared" si="1"/>
        <v>778</v>
      </c>
      <c r="P27" s="106" t="s">
        <v>233</v>
      </c>
      <c r="Q27" s="107" t="s">
        <v>278</v>
      </c>
      <c r="R27" s="108" t="s">
        <v>434</v>
      </c>
      <c r="S27" s="107"/>
    </row>
    <row r="28" spans="1:19" s="109" customFormat="1" ht="15" customHeight="1" x14ac:dyDescent="0.3">
      <c r="A28" s="99">
        <v>3</v>
      </c>
      <c r="B28" s="99">
        <v>53</v>
      </c>
      <c r="C28" s="99">
        <v>247</v>
      </c>
      <c r="D28" s="110" t="s">
        <v>90</v>
      </c>
      <c r="E28" s="101" t="s">
        <v>279</v>
      </c>
      <c r="F28" s="102">
        <v>10</v>
      </c>
      <c r="G28" s="102">
        <v>10</v>
      </c>
      <c r="H28" s="102">
        <v>20</v>
      </c>
      <c r="I28" s="102">
        <v>30</v>
      </c>
      <c r="J28" s="103">
        <v>40</v>
      </c>
      <c r="K28" s="104">
        <v>40</v>
      </c>
      <c r="L28" s="102">
        <v>11</v>
      </c>
      <c r="M28" s="110" t="s">
        <v>280</v>
      </c>
      <c r="N28" s="105">
        <f t="shared" si="0"/>
        <v>0.55000000000000004</v>
      </c>
      <c r="O28" s="106">
        <f t="shared" si="1"/>
        <v>253</v>
      </c>
      <c r="P28" s="106" t="s">
        <v>233</v>
      </c>
      <c r="Q28" s="126" t="s">
        <v>281</v>
      </c>
      <c r="R28" s="108" t="s">
        <v>434</v>
      </c>
      <c r="S28" s="107"/>
    </row>
    <row r="29" spans="1:19" s="50" customFormat="1" ht="15" customHeight="1" x14ac:dyDescent="0.3">
      <c r="A29" s="41">
        <v>3</v>
      </c>
      <c r="B29" s="41">
        <v>53</v>
      </c>
      <c r="C29" s="41">
        <v>307</v>
      </c>
      <c r="D29" s="16" t="s">
        <v>282</v>
      </c>
      <c r="E29" s="43" t="s">
        <v>258</v>
      </c>
      <c r="F29" s="44">
        <v>1</v>
      </c>
      <c r="G29" s="44">
        <v>1</v>
      </c>
      <c r="H29" s="44">
        <v>0</v>
      </c>
      <c r="I29" s="44">
        <v>0</v>
      </c>
      <c r="J29" s="45">
        <v>0</v>
      </c>
      <c r="K29" s="25">
        <v>1</v>
      </c>
      <c r="L29" s="44"/>
      <c r="M29" s="55" t="s">
        <v>283</v>
      </c>
      <c r="N29" s="46">
        <f t="shared" si="0"/>
        <v>0</v>
      </c>
      <c r="O29" s="47">
        <f t="shared" si="1"/>
        <v>21</v>
      </c>
      <c r="P29" s="47" t="s">
        <v>233</v>
      </c>
      <c r="Q29" s="48" t="s">
        <v>260</v>
      </c>
      <c r="R29" s="49" t="s">
        <v>434</v>
      </c>
      <c r="S29" s="48" t="s">
        <v>284</v>
      </c>
    </row>
    <row r="30" spans="1:19" s="109" customFormat="1" ht="15" customHeight="1" x14ac:dyDescent="0.3">
      <c r="A30" s="99">
        <v>3</v>
      </c>
      <c r="B30" s="99">
        <v>54</v>
      </c>
      <c r="C30" s="99">
        <v>248</v>
      </c>
      <c r="D30" s="110" t="s">
        <v>92</v>
      </c>
      <c r="E30" s="101" t="s">
        <v>276</v>
      </c>
      <c r="F30" s="123">
        <v>2000000</v>
      </c>
      <c r="G30" s="123">
        <v>2211031</v>
      </c>
      <c r="H30" s="123">
        <v>2700000</v>
      </c>
      <c r="I30" s="123">
        <v>3400000</v>
      </c>
      <c r="J30" s="124">
        <v>4400000</v>
      </c>
      <c r="K30" s="125">
        <v>4400000</v>
      </c>
      <c r="L30" s="123">
        <v>3385097</v>
      </c>
      <c r="M30" s="110" t="s">
        <v>285</v>
      </c>
      <c r="N30" s="105">
        <f t="shared" si="0"/>
        <v>1.2537396296296297</v>
      </c>
      <c r="O30" s="106">
        <f t="shared" si="1"/>
        <v>435</v>
      </c>
      <c r="P30" s="106" t="s">
        <v>233</v>
      </c>
      <c r="Q30" s="107" t="s">
        <v>278</v>
      </c>
      <c r="R30" s="108" t="s">
        <v>434</v>
      </c>
      <c r="S30" s="107"/>
    </row>
    <row r="31" spans="1:19" s="109" customFormat="1" ht="15" customHeight="1" x14ac:dyDescent="0.3">
      <c r="A31" s="99">
        <v>3</v>
      </c>
      <c r="B31" s="99">
        <v>55</v>
      </c>
      <c r="C31" s="99">
        <v>249</v>
      </c>
      <c r="D31" s="110" t="s">
        <v>94</v>
      </c>
      <c r="E31" s="101" t="s">
        <v>279</v>
      </c>
      <c r="F31" s="102">
        <v>250</v>
      </c>
      <c r="G31" s="102">
        <v>256</v>
      </c>
      <c r="H31" s="102">
        <v>500</v>
      </c>
      <c r="I31" s="102">
        <v>750</v>
      </c>
      <c r="J31" s="103">
        <v>1000</v>
      </c>
      <c r="K31" s="125">
        <v>1000</v>
      </c>
      <c r="L31" s="102">
        <v>414</v>
      </c>
      <c r="M31" s="110" t="s">
        <v>286</v>
      </c>
      <c r="N31" s="105">
        <f t="shared" si="0"/>
        <v>0.82799999999999996</v>
      </c>
      <c r="O31" s="106">
        <f t="shared" si="1"/>
        <v>452</v>
      </c>
      <c r="P31" s="106" t="s">
        <v>233</v>
      </c>
      <c r="Q31" s="126" t="s">
        <v>281</v>
      </c>
      <c r="R31" s="108" t="s">
        <v>435</v>
      </c>
      <c r="S31" s="107"/>
    </row>
    <row r="32" spans="1:19" s="109" customFormat="1" ht="15" customHeight="1" x14ac:dyDescent="0.3">
      <c r="A32" s="99">
        <v>3</v>
      </c>
      <c r="B32" s="99">
        <v>55</v>
      </c>
      <c r="C32" s="99">
        <v>250</v>
      </c>
      <c r="D32" s="110" t="s">
        <v>95</v>
      </c>
      <c r="E32" s="101" t="s">
        <v>183</v>
      </c>
      <c r="F32" s="123">
        <v>80</v>
      </c>
      <c r="G32" s="123">
        <v>104</v>
      </c>
      <c r="H32" s="123">
        <v>120</v>
      </c>
      <c r="I32" s="123">
        <v>160</v>
      </c>
      <c r="J32" s="124">
        <v>200</v>
      </c>
      <c r="K32" s="125">
        <v>200</v>
      </c>
      <c r="L32" s="123">
        <f>104+21</f>
        <v>125</v>
      </c>
      <c r="M32" s="110" t="s">
        <v>287</v>
      </c>
      <c r="N32" s="105">
        <f t="shared" si="0"/>
        <v>1.0416666666666667</v>
      </c>
      <c r="O32" s="106">
        <f t="shared" si="1"/>
        <v>380</v>
      </c>
      <c r="P32" s="106" t="s">
        <v>233</v>
      </c>
      <c r="Q32" s="107" t="s">
        <v>288</v>
      </c>
      <c r="R32" s="108" t="s">
        <v>434</v>
      </c>
      <c r="S32" s="107"/>
    </row>
    <row r="33" spans="1:19" s="109" customFormat="1" ht="15" customHeight="1" x14ac:dyDescent="0.3">
      <c r="A33" s="99">
        <v>3</v>
      </c>
      <c r="B33" s="99">
        <v>55</v>
      </c>
      <c r="C33" s="99">
        <v>251</v>
      </c>
      <c r="D33" s="110" t="s">
        <v>96</v>
      </c>
      <c r="E33" s="101" t="s">
        <v>289</v>
      </c>
      <c r="F33" s="102">
        <v>230</v>
      </c>
      <c r="G33" s="102">
        <v>263</v>
      </c>
      <c r="H33" s="102">
        <v>330</v>
      </c>
      <c r="I33" s="102">
        <v>430</v>
      </c>
      <c r="J33" s="103">
        <v>530</v>
      </c>
      <c r="K33" s="125">
        <v>530</v>
      </c>
      <c r="L33" s="102">
        <v>268</v>
      </c>
      <c r="M33" s="127" t="s">
        <v>290</v>
      </c>
      <c r="N33" s="130">
        <f t="shared" si="0"/>
        <v>0.81212121212121213</v>
      </c>
      <c r="O33" s="106">
        <f t="shared" si="1"/>
        <v>1311</v>
      </c>
      <c r="P33" s="106" t="s">
        <v>233</v>
      </c>
      <c r="Q33" s="107" t="s">
        <v>291</v>
      </c>
      <c r="R33" s="108" t="s">
        <v>434</v>
      </c>
      <c r="S33" s="107"/>
    </row>
    <row r="34" spans="1:19" s="50" customFormat="1" ht="15" customHeight="1" x14ac:dyDescent="0.3">
      <c r="A34" s="41">
        <v>4</v>
      </c>
      <c r="B34" s="41">
        <v>56</v>
      </c>
      <c r="C34" s="41">
        <v>252</v>
      </c>
      <c r="D34" s="55" t="s">
        <v>184</v>
      </c>
      <c r="E34" s="43" t="s">
        <v>236</v>
      </c>
      <c r="F34" s="44">
        <v>3</v>
      </c>
      <c r="G34" s="44">
        <v>2</v>
      </c>
      <c r="H34" s="44">
        <v>5</v>
      </c>
      <c r="I34" s="44">
        <v>6</v>
      </c>
      <c r="J34" s="45">
        <v>6</v>
      </c>
      <c r="K34" s="25">
        <v>6</v>
      </c>
      <c r="L34" s="59">
        <v>2</v>
      </c>
      <c r="M34" s="55" t="s">
        <v>292</v>
      </c>
      <c r="N34" s="46">
        <f t="shared" si="0"/>
        <v>0.4</v>
      </c>
      <c r="O34" s="47">
        <f t="shared" si="1"/>
        <v>1209</v>
      </c>
      <c r="P34" s="47" t="s">
        <v>233</v>
      </c>
      <c r="Q34" s="48" t="s">
        <v>238</v>
      </c>
      <c r="R34" s="49" t="s">
        <v>434</v>
      </c>
      <c r="S34" s="48" t="s">
        <v>255</v>
      </c>
    </row>
    <row r="35" spans="1:19" s="109" customFormat="1" ht="15" customHeight="1" x14ac:dyDescent="0.3">
      <c r="A35" s="99">
        <v>4</v>
      </c>
      <c r="B35" s="99">
        <v>57</v>
      </c>
      <c r="C35" s="99">
        <v>253</v>
      </c>
      <c r="D35" s="110" t="s">
        <v>104</v>
      </c>
      <c r="E35" s="101" t="s">
        <v>293</v>
      </c>
      <c r="F35" s="136">
        <v>10000000000</v>
      </c>
      <c r="G35" s="136">
        <v>11359904293</v>
      </c>
      <c r="H35" s="136">
        <v>20000000000</v>
      </c>
      <c r="I35" s="136">
        <v>30000000000</v>
      </c>
      <c r="J35" s="137">
        <v>40000000000</v>
      </c>
      <c r="K35" s="138">
        <v>40000000000</v>
      </c>
      <c r="L35" s="136">
        <v>16306375133</v>
      </c>
      <c r="M35" s="110" t="s">
        <v>294</v>
      </c>
      <c r="N35" s="139">
        <f t="shared" si="0"/>
        <v>0.81531875664999998</v>
      </c>
      <c r="O35" s="106">
        <f t="shared" si="1"/>
        <v>156</v>
      </c>
      <c r="P35" s="106" t="s">
        <v>233</v>
      </c>
      <c r="Q35" s="126" t="s">
        <v>295</v>
      </c>
      <c r="R35" s="108" t="s">
        <v>434</v>
      </c>
      <c r="S35" s="107"/>
    </row>
    <row r="36" spans="1:19" s="109" customFormat="1" ht="15" customHeight="1" x14ac:dyDescent="0.3">
      <c r="A36" s="99">
        <v>4</v>
      </c>
      <c r="B36" s="99">
        <v>57</v>
      </c>
      <c r="C36" s="99">
        <v>254</v>
      </c>
      <c r="D36" s="110" t="s">
        <v>106</v>
      </c>
      <c r="E36" s="101" t="s">
        <v>248</v>
      </c>
      <c r="F36" s="136">
        <v>70</v>
      </c>
      <c r="G36" s="136">
        <v>86</v>
      </c>
      <c r="H36" s="136">
        <v>100</v>
      </c>
      <c r="I36" s="136">
        <v>150</v>
      </c>
      <c r="J36" s="137">
        <v>200</v>
      </c>
      <c r="K36" s="104">
        <v>200</v>
      </c>
      <c r="L36" s="136">
        <v>94</v>
      </c>
      <c r="M36" s="110" t="s">
        <v>296</v>
      </c>
      <c r="N36" s="139">
        <f t="shared" si="0"/>
        <v>0.94</v>
      </c>
      <c r="O36" s="106">
        <f t="shared" si="1"/>
        <v>377</v>
      </c>
      <c r="P36" s="106" t="s">
        <v>233</v>
      </c>
      <c r="Q36" s="107" t="s">
        <v>250</v>
      </c>
      <c r="R36" s="108" t="s">
        <v>434</v>
      </c>
      <c r="S36" s="107"/>
    </row>
    <row r="37" spans="1:19" s="109" customFormat="1" ht="15" customHeight="1" x14ac:dyDescent="0.3">
      <c r="A37" s="99">
        <v>5</v>
      </c>
      <c r="B37" s="99">
        <v>58</v>
      </c>
      <c r="C37" s="99">
        <v>255</v>
      </c>
      <c r="D37" s="110" t="s">
        <v>185</v>
      </c>
      <c r="E37" s="101" t="s">
        <v>297</v>
      </c>
      <c r="F37" s="102">
        <v>81</v>
      </c>
      <c r="G37" s="102">
        <v>81</v>
      </c>
      <c r="H37" s="102">
        <v>98</v>
      </c>
      <c r="I37" s="102">
        <v>115</v>
      </c>
      <c r="J37" s="103">
        <v>133</v>
      </c>
      <c r="K37" s="104">
        <v>133</v>
      </c>
      <c r="L37" s="102">
        <v>83</v>
      </c>
      <c r="M37" s="110" t="s">
        <v>298</v>
      </c>
      <c r="N37" s="105">
        <f t="shared" si="0"/>
        <v>0.84693877551020413</v>
      </c>
      <c r="O37" s="106">
        <f t="shared" si="1"/>
        <v>268</v>
      </c>
      <c r="P37" s="106" t="s">
        <v>233</v>
      </c>
      <c r="Q37" s="107" t="s">
        <v>299</v>
      </c>
      <c r="R37" s="108" t="s">
        <v>435</v>
      </c>
      <c r="S37" s="107"/>
    </row>
    <row r="38" spans="1:19" s="109" customFormat="1" ht="15" customHeight="1" x14ac:dyDescent="0.3">
      <c r="A38" s="99">
        <v>5</v>
      </c>
      <c r="B38" s="99">
        <v>58</v>
      </c>
      <c r="C38" s="99">
        <v>256</v>
      </c>
      <c r="D38" s="110" t="s">
        <v>300</v>
      </c>
      <c r="E38" s="101" t="s">
        <v>301</v>
      </c>
      <c r="F38" s="102" t="s">
        <v>169</v>
      </c>
      <c r="G38" s="102" t="s">
        <v>169</v>
      </c>
      <c r="H38" s="102" t="s">
        <v>169</v>
      </c>
      <c r="I38" s="102" t="s">
        <v>169</v>
      </c>
      <c r="J38" s="103">
        <v>1</v>
      </c>
      <c r="K38" s="104">
        <v>1</v>
      </c>
      <c r="L38" s="102">
        <v>0</v>
      </c>
      <c r="M38" s="110" t="s">
        <v>302</v>
      </c>
      <c r="N38" s="105" t="str">
        <f t="shared" si="0"/>
        <v>NA</v>
      </c>
      <c r="O38" s="106">
        <f t="shared" si="1"/>
        <v>260</v>
      </c>
      <c r="P38" s="106" t="s">
        <v>233</v>
      </c>
      <c r="Q38" s="126" t="s">
        <v>303</v>
      </c>
      <c r="R38" s="108" t="s">
        <v>434</v>
      </c>
      <c r="S38" s="107" t="s">
        <v>304</v>
      </c>
    </row>
    <row r="39" spans="1:19" s="109" customFormat="1" ht="15" customHeight="1" x14ac:dyDescent="0.3">
      <c r="A39" s="99">
        <v>5</v>
      </c>
      <c r="B39" s="99">
        <v>58</v>
      </c>
      <c r="C39" s="99">
        <v>257</v>
      </c>
      <c r="D39" s="110" t="s">
        <v>115</v>
      </c>
      <c r="E39" s="101" t="s">
        <v>301</v>
      </c>
      <c r="F39" s="102">
        <v>82</v>
      </c>
      <c r="G39" s="102">
        <v>82</v>
      </c>
      <c r="H39" s="102">
        <v>164</v>
      </c>
      <c r="I39" s="102">
        <v>246</v>
      </c>
      <c r="J39" s="103">
        <v>328</v>
      </c>
      <c r="K39" s="104">
        <v>328</v>
      </c>
      <c r="L39" s="102">
        <v>136</v>
      </c>
      <c r="M39" s="110" t="s">
        <v>305</v>
      </c>
      <c r="N39" s="105">
        <f t="shared" si="0"/>
        <v>0.82926829268292679</v>
      </c>
      <c r="O39" s="106">
        <f t="shared" si="1"/>
        <v>1195</v>
      </c>
      <c r="P39" s="106" t="s">
        <v>233</v>
      </c>
      <c r="Q39" s="126" t="s">
        <v>303</v>
      </c>
      <c r="R39" s="108" t="s">
        <v>434</v>
      </c>
      <c r="S39" s="107"/>
    </row>
    <row r="40" spans="1:19" s="50" customFormat="1" ht="15" customHeight="1" x14ac:dyDescent="0.3">
      <c r="A40" s="41">
        <v>5</v>
      </c>
      <c r="B40" s="41">
        <v>60</v>
      </c>
      <c r="C40" s="41">
        <v>259</v>
      </c>
      <c r="D40" s="55" t="s">
        <v>186</v>
      </c>
      <c r="E40" s="43" t="s">
        <v>269</v>
      </c>
      <c r="F40" s="44">
        <v>1</v>
      </c>
      <c r="G40" s="44">
        <v>1</v>
      </c>
      <c r="H40" s="44">
        <v>2</v>
      </c>
      <c r="I40" s="44">
        <v>3</v>
      </c>
      <c r="J40" s="45">
        <v>4</v>
      </c>
      <c r="K40" s="25">
        <v>4</v>
      </c>
      <c r="L40" s="44">
        <v>1</v>
      </c>
      <c r="M40" s="55" t="s">
        <v>306</v>
      </c>
      <c r="N40" s="46">
        <f t="shared" si="0"/>
        <v>0.5</v>
      </c>
      <c r="O40" s="47">
        <f t="shared" si="1"/>
        <v>19</v>
      </c>
      <c r="P40" s="47" t="s">
        <v>233</v>
      </c>
      <c r="Q40" s="26" t="s">
        <v>271</v>
      </c>
      <c r="R40" s="49" t="s">
        <v>434</v>
      </c>
      <c r="S40" s="48"/>
    </row>
    <row r="41" spans="1:19" s="74" customFormat="1" ht="15" customHeight="1" x14ac:dyDescent="0.3">
      <c r="A41" s="63"/>
      <c r="B41" s="63">
        <v>60</v>
      </c>
      <c r="C41" s="63">
        <v>290</v>
      </c>
      <c r="D41" s="64" t="s">
        <v>307</v>
      </c>
      <c r="E41" s="65" t="s">
        <v>308</v>
      </c>
      <c r="F41" s="66" t="s">
        <v>30</v>
      </c>
      <c r="G41" s="66">
        <v>10</v>
      </c>
      <c r="H41" s="66" t="s">
        <v>30</v>
      </c>
      <c r="I41" s="66" t="s">
        <v>30</v>
      </c>
      <c r="J41" s="67" t="s">
        <v>30</v>
      </c>
      <c r="K41" s="68" t="s">
        <v>30</v>
      </c>
      <c r="L41" s="66">
        <v>0</v>
      </c>
      <c r="M41" s="69" t="s">
        <v>309</v>
      </c>
      <c r="N41" s="70" t="str">
        <f t="shared" si="0"/>
        <v>NA</v>
      </c>
      <c r="O41" s="71">
        <f t="shared" si="1"/>
        <v>10</v>
      </c>
      <c r="P41" s="71" t="s">
        <v>233</v>
      </c>
      <c r="Q41" s="72" t="s">
        <v>260</v>
      </c>
      <c r="R41" s="73" t="s">
        <v>434</v>
      </c>
      <c r="S41" s="72" t="s">
        <v>310</v>
      </c>
    </row>
    <row r="42" spans="1:19" s="109" customFormat="1" ht="15" customHeight="1" x14ac:dyDescent="0.3">
      <c r="A42" s="99">
        <v>5</v>
      </c>
      <c r="B42" s="99">
        <v>60</v>
      </c>
      <c r="C42" s="99">
        <v>309</v>
      </c>
      <c r="D42" s="110" t="s">
        <v>97</v>
      </c>
      <c r="E42" s="101" t="s">
        <v>269</v>
      </c>
      <c r="F42" s="102">
        <v>100</v>
      </c>
      <c r="G42" s="102">
        <v>100</v>
      </c>
      <c r="H42" s="102">
        <v>107</v>
      </c>
      <c r="I42" s="102">
        <v>317</v>
      </c>
      <c r="J42" s="103">
        <v>417</v>
      </c>
      <c r="K42" s="125">
        <v>417</v>
      </c>
      <c r="L42" s="102">
        <v>100</v>
      </c>
      <c r="M42" s="110" t="s">
        <v>306</v>
      </c>
      <c r="N42" s="105">
        <f>IF(OR(H42="Por definir",H42="-"),"NA",IFERROR(L42/H42,0))</f>
        <v>0.93457943925233644</v>
      </c>
      <c r="O42" s="106">
        <f t="shared" si="1"/>
        <v>19</v>
      </c>
      <c r="P42" s="106" t="s">
        <v>233</v>
      </c>
      <c r="Q42" s="126" t="s">
        <v>271</v>
      </c>
      <c r="R42" s="108" t="s">
        <v>434</v>
      </c>
      <c r="S42" s="107"/>
    </row>
    <row r="43" spans="1:19" s="109" customFormat="1" ht="15" customHeight="1" x14ac:dyDescent="0.3">
      <c r="A43" s="99">
        <v>6</v>
      </c>
      <c r="B43" s="99">
        <v>61</v>
      </c>
      <c r="C43" s="99">
        <v>260</v>
      </c>
      <c r="D43" s="110" t="s">
        <v>136</v>
      </c>
      <c r="E43" s="101" t="s">
        <v>239</v>
      </c>
      <c r="F43" s="102">
        <v>11</v>
      </c>
      <c r="G43" s="102">
        <v>11</v>
      </c>
      <c r="H43" s="102">
        <v>12</v>
      </c>
      <c r="I43" s="102">
        <v>13</v>
      </c>
      <c r="J43" s="103">
        <v>14</v>
      </c>
      <c r="K43" s="104">
        <v>14</v>
      </c>
      <c r="L43" s="102">
        <v>12</v>
      </c>
      <c r="M43" s="110" t="s">
        <v>311</v>
      </c>
      <c r="N43" s="105">
        <f t="shared" ref="N43:N74" si="2">IF(OR(H43="Por definir",H43="-"),"NA",IFERROR(L43/H43,0))</f>
        <v>1</v>
      </c>
      <c r="O43" s="106">
        <f t="shared" si="1"/>
        <v>573</v>
      </c>
      <c r="P43" s="106" t="s">
        <v>233</v>
      </c>
      <c r="Q43" s="107" t="s">
        <v>241</v>
      </c>
      <c r="R43" s="108" t="s">
        <v>434</v>
      </c>
      <c r="S43" s="107"/>
    </row>
    <row r="44" spans="1:19" s="109" customFormat="1" ht="15" customHeight="1" x14ac:dyDescent="0.3">
      <c r="A44" s="99">
        <v>6</v>
      </c>
      <c r="B44" s="99">
        <v>61</v>
      </c>
      <c r="C44" s="99">
        <v>261</v>
      </c>
      <c r="D44" s="110" t="s">
        <v>137</v>
      </c>
      <c r="E44" s="101" t="s">
        <v>239</v>
      </c>
      <c r="F44" s="102">
        <v>21</v>
      </c>
      <c r="G44" s="102">
        <v>21</v>
      </c>
      <c r="H44" s="102">
        <v>86</v>
      </c>
      <c r="I44" s="102">
        <v>151</v>
      </c>
      <c r="J44" s="103">
        <v>200</v>
      </c>
      <c r="K44" s="104">
        <v>200</v>
      </c>
      <c r="L44" s="102">
        <v>32</v>
      </c>
      <c r="M44" s="110" t="s">
        <v>312</v>
      </c>
      <c r="N44" s="105">
        <f t="shared" si="2"/>
        <v>0.37209302325581395</v>
      </c>
      <c r="O44" s="106">
        <f t="shared" si="1"/>
        <v>333</v>
      </c>
      <c r="P44" s="106" t="s">
        <v>233</v>
      </c>
      <c r="Q44" s="107" t="s">
        <v>241</v>
      </c>
      <c r="R44" s="108" t="s">
        <v>435</v>
      </c>
      <c r="S44" s="107"/>
    </row>
    <row r="45" spans="1:19" s="109" customFormat="1" ht="15" customHeight="1" x14ac:dyDescent="0.3">
      <c r="A45" s="99">
        <v>6</v>
      </c>
      <c r="B45" s="99">
        <v>62</v>
      </c>
      <c r="C45" s="99">
        <v>262</v>
      </c>
      <c r="D45" s="110" t="s">
        <v>188</v>
      </c>
      <c r="E45" s="101" t="s">
        <v>239</v>
      </c>
      <c r="F45" s="102">
        <v>6</v>
      </c>
      <c r="G45" s="102">
        <v>6</v>
      </c>
      <c r="H45" s="102">
        <v>6</v>
      </c>
      <c r="I45" s="102">
        <v>7</v>
      </c>
      <c r="J45" s="103">
        <v>8</v>
      </c>
      <c r="K45" s="104">
        <v>8</v>
      </c>
      <c r="L45" s="102">
        <v>6</v>
      </c>
      <c r="M45" s="110" t="s">
        <v>313</v>
      </c>
      <c r="N45" s="105">
        <f t="shared" si="2"/>
        <v>1</v>
      </c>
      <c r="O45" s="106">
        <f t="shared" si="1"/>
        <v>360</v>
      </c>
      <c r="P45" s="106" t="s">
        <v>233</v>
      </c>
      <c r="Q45" s="107" t="s">
        <v>241</v>
      </c>
      <c r="R45" s="108" t="s">
        <v>435</v>
      </c>
      <c r="S45" s="107"/>
    </row>
    <row r="46" spans="1:19" s="109" customFormat="1" ht="15" customHeight="1" x14ac:dyDescent="0.3">
      <c r="A46" s="99">
        <v>6</v>
      </c>
      <c r="B46" s="99">
        <v>62</v>
      </c>
      <c r="C46" s="99">
        <v>263</v>
      </c>
      <c r="D46" s="110" t="s">
        <v>140</v>
      </c>
      <c r="E46" s="101" t="s">
        <v>239</v>
      </c>
      <c r="F46" s="102">
        <v>1145</v>
      </c>
      <c r="G46" s="102">
        <v>1145</v>
      </c>
      <c r="H46" s="102">
        <v>1152</v>
      </c>
      <c r="I46" s="102">
        <v>1159</v>
      </c>
      <c r="J46" s="103">
        <v>1161</v>
      </c>
      <c r="K46" s="104">
        <v>1161</v>
      </c>
      <c r="L46" s="102">
        <v>1154</v>
      </c>
      <c r="M46" s="110" t="s">
        <v>314</v>
      </c>
      <c r="N46" s="105">
        <f t="shared" si="2"/>
        <v>1.0017361111111112</v>
      </c>
      <c r="O46" s="106">
        <f t="shared" si="1"/>
        <v>993</v>
      </c>
      <c r="P46" s="106" t="s">
        <v>233</v>
      </c>
      <c r="Q46" s="107" t="s">
        <v>241</v>
      </c>
      <c r="R46" s="108" t="s">
        <v>435</v>
      </c>
      <c r="S46" s="107"/>
    </row>
    <row r="47" spans="1:19" s="109" customFormat="1" ht="15" customHeight="1" x14ac:dyDescent="0.3">
      <c r="A47" s="99">
        <v>6</v>
      </c>
      <c r="B47" s="99">
        <v>62</v>
      </c>
      <c r="C47" s="99">
        <v>264</v>
      </c>
      <c r="D47" s="110" t="s">
        <v>141</v>
      </c>
      <c r="E47" s="101" t="s">
        <v>269</v>
      </c>
      <c r="F47" s="102">
        <v>2</v>
      </c>
      <c r="G47" s="102">
        <v>2</v>
      </c>
      <c r="H47" s="102">
        <v>2</v>
      </c>
      <c r="I47" s="102">
        <v>3</v>
      </c>
      <c r="J47" s="103">
        <v>4</v>
      </c>
      <c r="K47" s="104">
        <v>4</v>
      </c>
      <c r="L47" s="102">
        <v>2</v>
      </c>
      <c r="M47" s="110" t="s">
        <v>315</v>
      </c>
      <c r="N47" s="105">
        <f t="shared" si="2"/>
        <v>1</v>
      </c>
      <c r="O47" s="106">
        <f t="shared" si="1"/>
        <v>592</v>
      </c>
      <c r="P47" s="106" t="s">
        <v>233</v>
      </c>
      <c r="Q47" s="115" t="s">
        <v>271</v>
      </c>
      <c r="R47" s="108" t="s">
        <v>435</v>
      </c>
      <c r="S47" s="107"/>
    </row>
    <row r="48" spans="1:19" s="109" customFormat="1" ht="15" customHeight="1" x14ac:dyDescent="0.3">
      <c r="A48" s="99">
        <v>6</v>
      </c>
      <c r="B48" s="99">
        <v>67</v>
      </c>
      <c r="C48" s="99">
        <v>297</v>
      </c>
      <c r="D48" s="127" t="s">
        <v>316</v>
      </c>
      <c r="E48" s="101" t="s">
        <v>258</v>
      </c>
      <c r="F48" s="120">
        <v>1</v>
      </c>
      <c r="G48" s="120">
        <v>1</v>
      </c>
      <c r="H48" s="120">
        <v>1</v>
      </c>
      <c r="I48" s="120">
        <v>1</v>
      </c>
      <c r="J48" s="121">
        <v>1</v>
      </c>
      <c r="K48" s="122">
        <v>1</v>
      </c>
      <c r="L48" s="120">
        <v>0.66</v>
      </c>
      <c r="M48" s="110" t="s">
        <v>317</v>
      </c>
      <c r="N48" s="105">
        <f t="shared" si="2"/>
        <v>0.66</v>
      </c>
      <c r="O48" s="106">
        <f t="shared" si="1"/>
        <v>637</v>
      </c>
      <c r="P48" s="106" t="s">
        <v>233</v>
      </c>
      <c r="Q48" s="107" t="s">
        <v>260</v>
      </c>
      <c r="R48" s="108" t="s">
        <v>434</v>
      </c>
      <c r="S48" s="107"/>
    </row>
    <row r="49" spans="1:19" s="109" customFormat="1" ht="15" customHeight="1" x14ac:dyDescent="0.3">
      <c r="A49" s="99">
        <v>6</v>
      </c>
      <c r="B49" s="99">
        <v>67</v>
      </c>
      <c r="C49" s="99">
        <v>310</v>
      </c>
      <c r="D49" s="110" t="s">
        <v>190</v>
      </c>
      <c r="E49" s="101" t="s">
        <v>269</v>
      </c>
      <c r="F49" s="123">
        <v>800000</v>
      </c>
      <c r="G49" s="123">
        <v>800000</v>
      </c>
      <c r="H49" s="123">
        <v>800000</v>
      </c>
      <c r="I49" s="123">
        <v>800000</v>
      </c>
      <c r="J49" s="124">
        <v>800000</v>
      </c>
      <c r="K49" s="125">
        <v>3200000</v>
      </c>
      <c r="L49" s="123">
        <v>832400</v>
      </c>
      <c r="M49" s="110" t="s">
        <v>318</v>
      </c>
      <c r="N49" s="105">
        <f t="shared" si="2"/>
        <v>1.0405</v>
      </c>
      <c r="O49" s="106">
        <f t="shared" si="1"/>
        <v>1109</v>
      </c>
      <c r="P49" s="106" t="s">
        <v>233</v>
      </c>
      <c r="Q49" s="126" t="s">
        <v>271</v>
      </c>
      <c r="R49" s="108" t="s">
        <v>434</v>
      </c>
      <c r="S49" s="107"/>
    </row>
    <row r="50" spans="1:19" s="109" customFormat="1" ht="15" customHeight="1" x14ac:dyDescent="0.3">
      <c r="A50" s="99">
        <v>6</v>
      </c>
      <c r="B50" s="99">
        <v>63</v>
      </c>
      <c r="C50" s="99">
        <v>265</v>
      </c>
      <c r="D50" s="110" t="s">
        <v>191</v>
      </c>
      <c r="E50" s="101" t="s">
        <v>239</v>
      </c>
      <c r="F50" s="102">
        <v>55</v>
      </c>
      <c r="G50" s="102">
        <v>55</v>
      </c>
      <c r="H50" s="102">
        <v>58</v>
      </c>
      <c r="I50" s="102">
        <v>62</v>
      </c>
      <c r="J50" s="103">
        <v>65</v>
      </c>
      <c r="K50" s="104">
        <v>65</v>
      </c>
      <c r="L50" s="102">
        <v>55</v>
      </c>
      <c r="M50" s="110" t="s">
        <v>319</v>
      </c>
      <c r="N50" s="105">
        <f t="shared" si="2"/>
        <v>0.94827586206896552</v>
      </c>
      <c r="O50" s="106">
        <f t="shared" si="1"/>
        <v>987</v>
      </c>
      <c r="P50" s="106" t="s">
        <v>233</v>
      </c>
      <c r="Q50" s="107" t="s">
        <v>241</v>
      </c>
      <c r="R50" s="108" t="s">
        <v>435</v>
      </c>
      <c r="S50" s="107"/>
    </row>
    <row r="51" spans="1:19" s="109" customFormat="1" ht="15" customHeight="1" x14ac:dyDescent="0.3">
      <c r="A51" s="99">
        <v>6</v>
      </c>
      <c r="B51" s="99">
        <v>63</v>
      </c>
      <c r="C51" s="99">
        <v>266</v>
      </c>
      <c r="D51" s="110" t="s">
        <v>143</v>
      </c>
      <c r="E51" s="101" t="s">
        <v>239</v>
      </c>
      <c r="F51" s="102">
        <v>67</v>
      </c>
      <c r="G51" s="102">
        <v>67</v>
      </c>
      <c r="H51" s="102">
        <v>70</v>
      </c>
      <c r="I51" s="102">
        <v>71</v>
      </c>
      <c r="J51" s="103">
        <v>73</v>
      </c>
      <c r="K51" s="104">
        <v>73</v>
      </c>
      <c r="L51" s="102">
        <v>67</v>
      </c>
      <c r="M51" s="110" t="s">
        <v>320</v>
      </c>
      <c r="N51" s="105">
        <f t="shared" si="2"/>
        <v>0.95714285714285718</v>
      </c>
      <c r="O51" s="106">
        <f t="shared" si="1"/>
        <v>795</v>
      </c>
      <c r="P51" s="106" t="s">
        <v>233</v>
      </c>
      <c r="Q51" s="107" t="s">
        <v>241</v>
      </c>
      <c r="R51" s="108" t="s">
        <v>435</v>
      </c>
      <c r="S51" s="107"/>
    </row>
    <row r="52" spans="1:19" s="50" customFormat="1" ht="15" customHeight="1" x14ac:dyDescent="0.3">
      <c r="A52" s="41">
        <v>6</v>
      </c>
      <c r="B52" s="41">
        <v>64</v>
      </c>
      <c r="C52" s="41">
        <v>267</v>
      </c>
      <c r="D52" s="55" t="s">
        <v>192</v>
      </c>
      <c r="E52" s="43" t="s">
        <v>301</v>
      </c>
      <c r="F52" s="75">
        <v>12</v>
      </c>
      <c r="G52" s="75">
        <v>12</v>
      </c>
      <c r="H52" s="75">
        <v>24</v>
      </c>
      <c r="I52" s="75">
        <v>36</v>
      </c>
      <c r="J52" s="76">
        <v>48</v>
      </c>
      <c r="K52" s="25">
        <v>48</v>
      </c>
      <c r="L52" s="75">
        <v>18</v>
      </c>
      <c r="M52" s="55" t="s">
        <v>321</v>
      </c>
      <c r="N52" s="46">
        <f t="shared" si="2"/>
        <v>0.75</v>
      </c>
      <c r="O52" s="47">
        <f t="shared" si="1"/>
        <v>1577</v>
      </c>
      <c r="P52" s="47" t="s">
        <v>233</v>
      </c>
      <c r="Q52" s="26" t="s">
        <v>303</v>
      </c>
      <c r="R52" s="49" t="s">
        <v>434</v>
      </c>
      <c r="S52" s="48"/>
    </row>
    <row r="53" spans="1:19" s="109" customFormat="1" ht="15" customHeight="1" x14ac:dyDescent="0.3">
      <c r="A53" s="99">
        <v>7</v>
      </c>
      <c r="B53" s="99">
        <v>65</v>
      </c>
      <c r="C53" s="99">
        <v>268</v>
      </c>
      <c r="D53" s="110" t="s">
        <v>61</v>
      </c>
      <c r="E53" s="101" t="s">
        <v>322</v>
      </c>
      <c r="F53" s="123">
        <v>4350</v>
      </c>
      <c r="G53" s="123">
        <v>4350</v>
      </c>
      <c r="H53" s="123">
        <v>6765</v>
      </c>
      <c r="I53" s="123">
        <v>9301</v>
      </c>
      <c r="J53" s="124">
        <v>11964</v>
      </c>
      <c r="K53" s="125">
        <v>11964</v>
      </c>
      <c r="L53" s="123">
        <v>6858</v>
      </c>
      <c r="M53" s="110" t="s">
        <v>323</v>
      </c>
      <c r="N53" s="130">
        <f t="shared" si="2"/>
        <v>1.0137472283813747</v>
      </c>
      <c r="O53" s="106">
        <f t="shared" si="1"/>
        <v>1531</v>
      </c>
      <c r="P53" s="106" t="s">
        <v>233</v>
      </c>
      <c r="Q53" s="107" t="s">
        <v>324</v>
      </c>
      <c r="R53" s="108" t="s">
        <v>435</v>
      </c>
      <c r="S53" s="107"/>
    </row>
    <row r="54" spans="1:19" s="109" customFormat="1" ht="15" customHeight="1" x14ac:dyDescent="0.3">
      <c r="A54" s="99">
        <v>7</v>
      </c>
      <c r="B54" s="99">
        <v>65</v>
      </c>
      <c r="C54" s="99">
        <v>269</v>
      </c>
      <c r="D54" s="110" t="s">
        <v>193</v>
      </c>
      <c r="E54" s="101" t="s">
        <v>322</v>
      </c>
      <c r="F54" s="111">
        <v>0.2</v>
      </c>
      <c r="G54" s="111">
        <v>0.2</v>
      </c>
      <c r="H54" s="111">
        <v>0.2</v>
      </c>
      <c r="I54" s="111">
        <v>0.2</v>
      </c>
      <c r="J54" s="112">
        <v>0.2</v>
      </c>
      <c r="K54" s="113">
        <v>0.2</v>
      </c>
      <c r="L54" s="111">
        <v>0.1</v>
      </c>
      <c r="M54" s="110" t="s">
        <v>325</v>
      </c>
      <c r="N54" s="114">
        <f t="shared" si="2"/>
        <v>0.5</v>
      </c>
      <c r="O54" s="106">
        <f t="shared" si="1"/>
        <v>259</v>
      </c>
      <c r="P54" s="106" t="s">
        <v>233</v>
      </c>
      <c r="Q54" s="107" t="s">
        <v>324</v>
      </c>
      <c r="R54" s="108" t="s">
        <v>434</v>
      </c>
      <c r="S54" s="107"/>
    </row>
    <row r="55" spans="1:19" s="109" customFormat="1" ht="15" customHeight="1" x14ac:dyDescent="0.3">
      <c r="A55" s="99">
        <v>7</v>
      </c>
      <c r="B55" s="99">
        <v>65</v>
      </c>
      <c r="C55" s="99">
        <v>270</v>
      </c>
      <c r="D55" s="110" t="s">
        <v>62</v>
      </c>
      <c r="E55" s="101" t="s">
        <v>326</v>
      </c>
      <c r="F55" s="123">
        <v>1945</v>
      </c>
      <c r="G55" s="123">
        <v>1801</v>
      </c>
      <c r="H55" s="123">
        <v>3073</v>
      </c>
      <c r="I55" s="123">
        <v>4257</v>
      </c>
      <c r="J55" s="124">
        <v>5500</v>
      </c>
      <c r="K55" s="125">
        <v>5500</v>
      </c>
      <c r="L55" s="123">
        <v>1889</v>
      </c>
      <c r="M55" s="110" t="s">
        <v>327</v>
      </c>
      <c r="N55" s="105">
        <f t="shared" si="2"/>
        <v>0.61470875366091771</v>
      </c>
      <c r="O55" s="106">
        <f t="shared" si="1"/>
        <v>240</v>
      </c>
      <c r="P55" s="106" t="s">
        <v>233</v>
      </c>
      <c r="Q55" s="126" t="s">
        <v>328</v>
      </c>
      <c r="R55" s="108" t="s">
        <v>435</v>
      </c>
      <c r="S55" s="107"/>
    </row>
    <row r="56" spans="1:19" s="109" customFormat="1" ht="15" customHeight="1" x14ac:dyDescent="0.3">
      <c r="A56" s="99">
        <v>7</v>
      </c>
      <c r="B56" s="99">
        <v>65</v>
      </c>
      <c r="C56" s="99">
        <v>271</v>
      </c>
      <c r="D56" s="110" t="s">
        <v>194</v>
      </c>
      <c r="E56" s="101" t="s">
        <v>326</v>
      </c>
      <c r="F56" s="131">
        <v>100</v>
      </c>
      <c r="G56" s="131">
        <v>102</v>
      </c>
      <c r="H56" s="131">
        <v>100</v>
      </c>
      <c r="I56" s="131">
        <v>100</v>
      </c>
      <c r="J56" s="132">
        <v>100</v>
      </c>
      <c r="K56" s="118">
        <v>100</v>
      </c>
      <c r="L56" s="123">
        <v>0</v>
      </c>
      <c r="M56" s="110" t="s">
        <v>329</v>
      </c>
      <c r="N56" s="133">
        <f t="shared" si="2"/>
        <v>0</v>
      </c>
      <c r="O56" s="106">
        <f t="shared" si="1"/>
        <v>186</v>
      </c>
      <c r="P56" s="106" t="s">
        <v>233</v>
      </c>
      <c r="Q56" s="126" t="s">
        <v>328</v>
      </c>
      <c r="R56" s="108" t="s">
        <v>434</v>
      </c>
      <c r="S56" s="107"/>
    </row>
    <row r="57" spans="1:19" s="50" customFormat="1" ht="15" customHeight="1" x14ac:dyDescent="0.3">
      <c r="A57" s="41">
        <v>7</v>
      </c>
      <c r="B57" s="41">
        <v>66</v>
      </c>
      <c r="C57" s="41">
        <v>272</v>
      </c>
      <c r="D57" s="55" t="s">
        <v>195</v>
      </c>
      <c r="E57" s="43" t="s">
        <v>239</v>
      </c>
      <c r="F57" s="44">
        <v>1</v>
      </c>
      <c r="G57" s="44">
        <v>1</v>
      </c>
      <c r="H57" s="44" t="s">
        <v>169</v>
      </c>
      <c r="I57" s="44" t="s">
        <v>169</v>
      </c>
      <c r="J57" s="45" t="s">
        <v>169</v>
      </c>
      <c r="K57" s="25">
        <v>1</v>
      </c>
      <c r="L57" s="44">
        <v>1</v>
      </c>
      <c r="M57" s="55" t="s">
        <v>330</v>
      </c>
      <c r="N57" s="46" t="str">
        <f t="shared" si="2"/>
        <v>NA</v>
      </c>
      <c r="O57" s="47">
        <f t="shared" si="1"/>
        <v>143</v>
      </c>
      <c r="P57" s="47" t="s">
        <v>233</v>
      </c>
      <c r="Q57" s="48" t="s">
        <v>241</v>
      </c>
      <c r="R57" s="49" t="s">
        <v>434</v>
      </c>
      <c r="S57" s="48"/>
    </row>
    <row r="58" spans="1:19" s="50" customFormat="1" ht="15" customHeight="1" x14ac:dyDescent="0.3">
      <c r="A58" s="41">
        <v>7</v>
      </c>
      <c r="B58" s="41">
        <v>66</v>
      </c>
      <c r="C58" s="41">
        <v>273</v>
      </c>
      <c r="D58" s="55" t="s">
        <v>196</v>
      </c>
      <c r="E58" s="43" t="s">
        <v>239</v>
      </c>
      <c r="F58" s="77">
        <v>1</v>
      </c>
      <c r="G58" s="77">
        <v>1</v>
      </c>
      <c r="H58" s="77">
        <v>2</v>
      </c>
      <c r="I58" s="77">
        <v>3</v>
      </c>
      <c r="J58" s="78">
        <v>4</v>
      </c>
      <c r="K58" s="17">
        <v>4</v>
      </c>
      <c r="L58" s="77">
        <v>1</v>
      </c>
      <c r="M58" s="55" t="s">
        <v>331</v>
      </c>
      <c r="N58" s="46">
        <f t="shared" si="2"/>
        <v>0.5</v>
      </c>
      <c r="O58" s="47">
        <f t="shared" si="1"/>
        <v>163</v>
      </c>
      <c r="P58" s="47" t="s">
        <v>233</v>
      </c>
      <c r="Q58" s="48" t="s">
        <v>241</v>
      </c>
      <c r="R58" s="49" t="s">
        <v>434</v>
      </c>
      <c r="S58" s="48"/>
    </row>
    <row r="59" spans="1:19" s="50" customFormat="1" ht="15" customHeight="1" x14ac:dyDescent="0.3">
      <c r="A59" s="41">
        <v>7</v>
      </c>
      <c r="B59" s="41">
        <v>66</v>
      </c>
      <c r="C59" s="41">
        <v>274</v>
      </c>
      <c r="D59" s="55" t="s">
        <v>197</v>
      </c>
      <c r="E59" s="43" t="s">
        <v>236</v>
      </c>
      <c r="F59" s="77">
        <v>60</v>
      </c>
      <c r="G59" s="77">
        <v>60</v>
      </c>
      <c r="H59" s="77">
        <v>180</v>
      </c>
      <c r="I59" s="77">
        <v>330</v>
      </c>
      <c r="J59" s="78">
        <v>400</v>
      </c>
      <c r="K59" s="22">
        <v>400</v>
      </c>
      <c r="L59" s="77">
        <v>60</v>
      </c>
      <c r="M59" s="55" t="s">
        <v>332</v>
      </c>
      <c r="N59" s="46">
        <f t="shared" si="2"/>
        <v>0.33333333333333331</v>
      </c>
      <c r="O59" s="47">
        <f t="shared" si="1"/>
        <v>197</v>
      </c>
      <c r="P59" s="47" t="s">
        <v>233</v>
      </c>
      <c r="Q59" s="79" t="s">
        <v>238</v>
      </c>
      <c r="R59" s="49" t="s">
        <v>434</v>
      </c>
      <c r="S59" s="48"/>
    </row>
    <row r="60" spans="1:19" s="50" customFormat="1" ht="15" customHeight="1" x14ac:dyDescent="0.3">
      <c r="A60" s="41">
        <v>7</v>
      </c>
      <c r="B60" s="41">
        <v>66</v>
      </c>
      <c r="C60" s="41">
        <v>306</v>
      </c>
      <c r="D60" s="48" t="s">
        <v>199</v>
      </c>
      <c r="E60" s="43" t="s">
        <v>236</v>
      </c>
      <c r="F60" s="77">
        <v>50</v>
      </c>
      <c r="G60" s="77">
        <v>373</v>
      </c>
      <c r="H60" s="77">
        <v>1003</v>
      </c>
      <c r="I60" s="77">
        <v>1753</v>
      </c>
      <c r="J60" s="78">
        <v>2000</v>
      </c>
      <c r="K60" s="17">
        <v>2000</v>
      </c>
      <c r="L60" s="77">
        <v>426</v>
      </c>
      <c r="M60" s="48" t="s">
        <v>333</v>
      </c>
      <c r="N60" s="46">
        <f t="shared" si="2"/>
        <v>0.42472582253240282</v>
      </c>
      <c r="O60" s="47">
        <f t="shared" si="1"/>
        <v>670</v>
      </c>
      <c r="P60" s="47" t="s">
        <v>233</v>
      </c>
      <c r="Q60" s="48" t="s">
        <v>238</v>
      </c>
      <c r="R60" s="49" t="s">
        <v>434</v>
      </c>
      <c r="S60" s="48" t="s">
        <v>255</v>
      </c>
    </row>
    <row r="61" spans="1:19" s="109" customFormat="1" ht="15" customHeight="1" x14ac:dyDescent="0.3">
      <c r="A61" s="99">
        <v>7</v>
      </c>
      <c r="B61" s="99">
        <v>68</v>
      </c>
      <c r="C61" s="99">
        <v>275</v>
      </c>
      <c r="D61" s="110" t="s">
        <v>145</v>
      </c>
      <c r="E61" s="101" t="s">
        <v>265</v>
      </c>
      <c r="F61" s="102">
        <v>150</v>
      </c>
      <c r="G61" s="102">
        <v>150</v>
      </c>
      <c r="H61" s="102">
        <v>300</v>
      </c>
      <c r="I61" s="102">
        <v>450</v>
      </c>
      <c r="J61" s="103">
        <v>600</v>
      </c>
      <c r="K61" s="104">
        <v>600</v>
      </c>
      <c r="L61" s="102">
        <v>292</v>
      </c>
      <c r="M61" s="110" t="s">
        <v>334</v>
      </c>
      <c r="N61" s="105">
        <f t="shared" si="2"/>
        <v>0.97333333333333338</v>
      </c>
      <c r="O61" s="106">
        <f t="shared" si="1"/>
        <v>984</v>
      </c>
      <c r="P61" s="106" t="s">
        <v>233</v>
      </c>
      <c r="Q61" s="107" t="s">
        <v>267</v>
      </c>
      <c r="R61" s="108" t="s">
        <v>435</v>
      </c>
      <c r="S61" s="107"/>
    </row>
    <row r="62" spans="1:19" s="109" customFormat="1" ht="15" customHeight="1" x14ac:dyDescent="0.3">
      <c r="A62" s="99">
        <v>7</v>
      </c>
      <c r="B62" s="99">
        <v>68</v>
      </c>
      <c r="C62" s="99">
        <v>276</v>
      </c>
      <c r="D62" s="110" t="s">
        <v>146</v>
      </c>
      <c r="E62" s="101" t="s">
        <v>301</v>
      </c>
      <c r="F62" s="102">
        <v>8</v>
      </c>
      <c r="G62" s="102">
        <v>8</v>
      </c>
      <c r="H62" s="102">
        <v>17</v>
      </c>
      <c r="I62" s="102">
        <v>26</v>
      </c>
      <c r="J62" s="103">
        <v>32</v>
      </c>
      <c r="K62" s="104">
        <v>32</v>
      </c>
      <c r="L62" s="102">
        <v>8</v>
      </c>
      <c r="M62" s="110" t="s">
        <v>335</v>
      </c>
      <c r="N62" s="105">
        <f t="shared" si="2"/>
        <v>0.47058823529411764</v>
      </c>
      <c r="O62" s="106">
        <f t="shared" si="1"/>
        <v>294</v>
      </c>
      <c r="P62" s="106" t="s">
        <v>233</v>
      </c>
      <c r="Q62" s="126" t="s">
        <v>303</v>
      </c>
      <c r="R62" s="108" t="s">
        <v>435</v>
      </c>
      <c r="S62" s="107"/>
    </row>
    <row r="63" spans="1:19" s="50" customFormat="1" ht="15" customHeight="1" x14ac:dyDescent="0.3">
      <c r="A63" s="41">
        <v>8</v>
      </c>
      <c r="B63" s="41">
        <v>69</v>
      </c>
      <c r="C63" s="41">
        <v>277</v>
      </c>
      <c r="D63" s="55" t="s">
        <v>200</v>
      </c>
      <c r="E63" s="43" t="s">
        <v>336</v>
      </c>
      <c r="F63" s="80">
        <v>0.90800000000000003</v>
      </c>
      <c r="G63" s="80">
        <v>0.96</v>
      </c>
      <c r="H63" s="80">
        <v>0.91</v>
      </c>
      <c r="I63" s="80">
        <v>0.91300000000000003</v>
      </c>
      <c r="J63" s="81">
        <v>0.91500000000000004</v>
      </c>
      <c r="K63" s="18">
        <v>0.91500000000000004</v>
      </c>
      <c r="L63" s="80">
        <v>0.6</v>
      </c>
      <c r="M63" s="55" t="s">
        <v>337</v>
      </c>
      <c r="N63" s="46">
        <f t="shared" si="2"/>
        <v>0.65934065934065933</v>
      </c>
      <c r="O63" s="47">
        <f t="shared" si="1"/>
        <v>169</v>
      </c>
      <c r="P63" s="47" t="s">
        <v>233</v>
      </c>
      <c r="Q63" s="62" t="s">
        <v>338</v>
      </c>
      <c r="R63" s="49" t="s">
        <v>434</v>
      </c>
      <c r="S63" s="48"/>
    </row>
    <row r="64" spans="1:19" s="50" customFormat="1" ht="15" customHeight="1" x14ac:dyDescent="0.3">
      <c r="A64" s="41">
        <v>8</v>
      </c>
      <c r="B64" s="41">
        <v>69</v>
      </c>
      <c r="C64" s="41">
        <v>278</v>
      </c>
      <c r="D64" s="55" t="s">
        <v>201</v>
      </c>
      <c r="E64" s="43" t="s">
        <v>202</v>
      </c>
      <c r="F64" s="60">
        <v>1</v>
      </c>
      <c r="G64" s="60">
        <v>1</v>
      </c>
      <c r="H64" s="60">
        <v>1</v>
      </c>
      <c r="I64" s="60">
        <v>1</v>
      </c>
      <c r="J64" s="61">
        <v>1</v>
      </c>
      <c r="K64" s="14">
        <v>1</v>
      </c>
      <c r="L64" s="60">
        <v>0.5</v>
      </c>
      <c r="M64" s="55" t="s">
        <v>339</v>
      </c>
      <c r="N64" s="46">
        <f t="shared" si="2"/>
        <v>0.5</v>
      </c>
      <c r="O64" s="47">
        <f t="shared" si="1"/>
        <v>188</v>
      </c>
      <c r="P64" s="47" t="s">
        <v>233</v>
      </c>
      <c r="Q64" s="48" t="s">
        <v>340</v>
      </c>
      <c r="R64" s="49" t="s">
        <v>434</v>
      </c>
      <c r="S64" s="48"/>
    </row>
    <row r="65" spans="1:23" s="50" customFormat="1" ht="15" customHeight="1" x14ac:dyDescent="0.3">
      <c r="A65" s="41">
        <v>8</v>
      </c>
      <c r="B65" s="41">
        <v>69</v>
      </c>
      <c r="C65" s="41">
        <v>279</v>
      </c>
      <c r="D65" s="55" t="s">
        <v>203</v>
      </c>
      <c r="E65" s="43" t="s">
        <v>341</v>
      </c>
      <c r="F65" s="60">
        <v>0.1</v>
      </c>
      <c r="G65" s="60">
        <v>0.09</v>
      </c>
      <c r="H65" s="60">
        <v>0.1</v>
      </c>
      <c r="I65" s="60">
        <v>0.1</v>
      </c>
      <c r="J65" s="61">
        <v>0.1</v>
      </c>
      <c r="K65" s="14">
        <v>0.1</v>
      </c>
      <c r="L65" s="60">
        <v>0.44</v>
      </c>
      <c r="M65" s="55" t="s">
        <v>342</v>
      </c>
      <c r="N65" s="46">
        <f t="shared" si="2"/>
        <v>4.3999999999999995</v>
      </c>
      <c r="O65" s="47">
        <f t="shared" si="1"/>
        <v>185</v>
      </c>
      <c r="P65" s="47" t="s">
        <v>233</v>
      </c>
      <c r="Q65" s="48" t="s">
        <v>343</v>
      </c>
      <c r="R65" s="49" t="s">
        <v>434</v>
      </c>
      <c r="S65" s="48"/>
    </row>
    <row r="66" spans="1:23" s="109" customFormat="1" ht="15" customHeight="1" x14ac:dyDescent="0.3">
      <c r="A66" s="99">
        <v>8</v>
      </c>
      <c r="B66" s="99">
        <v>70</v>
      </c>
      <c r="C66" s="99">
        <v>283</v>
      </c>
      <c r="D66" s="100" t="s">
        <v>151</v>
      </c>
      <c r="E66" s="101" t="s">
        <v>202</v>
      </c>
      <c r="F66" s="120">
        <v>0.43</v>
      </c>
      <c r="G66" s="120">
        <v>0.43</v>
      </c>
      <c r="H66" s="120">
        <v>0.6</v>
      </c>
      <c r="I66" s="120">
        <v>0.8</v>
      </c>
      <c r="J66" s="121">
        <v>1</v>
      </c>
      <c r="K66" s="122">
        <v>1</v>
      </c>
      <c r="L66" s="120">
        <v>0.5</v>
      </c>
      <c r="M66" s="100" t="s">
        <v>344</v>
      </c>
      <c r="N66" s="105">
        <f t="shared" si="2"/>
        <v>0.83333333333333337</v>
      </c>
      <c r="O66" s="106">
        <f t="shared" si="1"/>
        <v>354</v>
      </c>
      <c r="P66" s="106" t="s">
        <v>233</v>
      </c>
      <c r="Q66" s="107" t="s">
        <v>345</v>
      </c>
      <c r="R66" s="108" t="s">
        <v>434</v>
      </c>
      <c r="S66" s="107"/>
    </row>
    <row r="67" spans="1:23" s="50" customFormat="1" ht="15" customHeight="1" x14ac:dyDescent="0.3">
      <c r="A67" s="41">
        <v>8</v>
      </c>
      <c r="B67" s="41">
        <v>71</v>
      </c>
      <c r="C67" s="41">
        <v>281</v>
      </c>
      <c r="D67" s="42" t="s">
        <v>214</v>
      </c>
      <c r="E67" s="43" t="s">
        <v>202</v>
      </c>
      <c r="F67" s="60">
        <v>0.6</v>
      </c>
      <c r="G67" s="60">
        <v>0.6</v>
      </c>
      <c r="H67" s="60">
        <v>0.75</v>
      </c>
      <c r="I67" s="60">
        <v>0.9</v>
      </c>
      <c r="J67" s="61">
        <v>1</v>
      </c>
      <c r="K67" s="14">
        <v>1</v>
      </c>
      <c r="L67" s="60">
        <v>0.65</v>
      </c>
      <c r="M67" s="42" t="s">
        <v>346</v>
      </c>
      <c r="N67" s="46">
        <f t="shared" si="2"/>
        <v>0.8666666666666667</v>
      </c>
      <c r="O67" s="47">
        <f t="shared" si="1"/>
        <v>466</v>
      </c>
      <c r="P67" s="47" t="s">
        <v>233</v>
      </c>
      <c r="Q67" s="48" t="s">
        <v>345</v>
      </c>
      <c r="R67" s="49" t="s">
        <v>434</v>
      </c>
      <c r="S67" s="48"/>
    </row>
    <row r="68" spans="1:23" s="50" customFormat="1" ht="15" customHeight="1" x14ac:dyDescent="0.3">
      <c r="A68" s="41">
        <v>8</v>
      </c>
      <c r="B68" s="41">
        <v>72</v>
      </c>
      <c r="C68" s="41">
        <v>282</v>
      </c>
      <c r="D68" s="42" t="s">
        <v>206</v>
      </c>
      <c r="E68" s="43" t="s">
        <v>205</v>
      </c>
      <c r="F68" s="60">
        <v>1</v>
      </c>
      <c r="G68" s="60">
        <v>0.99</v>
      </c>
      <c r="H68" s="60">
        <v>1</v>
      </c>
      <c r="I68" s="60">
        <v>1</v>
      </c>
      <c r="J68" s="61">
        <v>1</v>
      </c>
      <c r="K68" s="14">
        <v>1</v>
      </c>
      <c r="L68" s="60">
        <v>0.27</v>
      </c>
      <c r="M68" s="42" t="s">
        <v>347</v>
      </c>
      <c r="N68" s="46">
        <f t="shared" si="2"/>
        <v>0.27</v>
      </c>
      <c r="O68" s="47">
        <f t="shared" ref="O68:O74" si="3">+LEN(M68)</f>
        <v>206</v>
      </c>
      <c r="P68" s="47" t="s">
        <v>233</v>
      </c>
      <c r="Q68" s="82" t="s">
        <v>348</v>
      </c>
      <c r="R68" s="49" t="s">
        <v>434</v>
      </c>
      <c r="S68" s="48"/>
    </row>
    <row r="69" spans="1:23" s="50" customFormat="1" ht="15" customHeight="1" x14ac:dyDescent="0.3">
      <c r="A69" s="41">
        <v>8</v>
      </c>
      <c r="B69" s="41">
        <v>73</v>
      </c>
      <c r="C69" s="41">
        <v>280</v>
      </c>
      <c r="D69" s="42" t="s">
        <v>207</v>
      </c>
      <c r="E69" s="43" t="s">
        <v>202</v>
      </c>
      <c r="F69" s="51">
        <v>1</v>
      </c>
      <c r="G69" s="51">
        <v>1</v>
      </c>
      <c r="H69" s="51">
        <v>1</v>
      </c>
      <c r="I69" s="51">
        <v>1</v>
      </c>
      <c r="J69" s="52">
        <v>1</v>
      </c>
      <c r="K69" s="28">
        <v>1</v>
      </c>
      <c r="L69" s="51">
        <v>0.75</v>
      </c>
      <c r="M69" s="42" t="s">
        <v>349</v>
      </c>
      <c r="N69" s="51">
        <f t="shared" si="2"/>
        <v>0.75</v>
      </c>
      <c r="O69" s="47">
        <f t="shared" si="3"/>
        <v>429</v>
      </c>
      <c r="P69" s="47" t="s">
        <v>233</v>
      </c>
      <c r="Q69" s="48" t="s">
        <v>345</v>
      </c>
      <c r="R69" s="49" t="s">
        <v>434</v>
      </c>
      <c r="S69" s="48"/>
    </row>
    <row r="70" spans="1:23" s="50" customFormat="1" ht="15" customHeight="1" x14ac:dyDescent="0.3">
      <c r="A70" s="41">
        <v>8</v>
      </c>
      <c r="B70" s="41">
        <v>74</v>
      </c>
      <c r="C70" s="41">
        <v>284</v>
      </c>
      <c r="D70" s="42" t="s">
        <v>208</v>
      </c>
      <c r="E70" s="43" t="s">
        <v>350</v>
      </c>
      <c r="F70" s="60">
        <v>0.9</v>
      </c>
      <c r="G70" s="60">
        <v>0.94</v>
      </c>
      <c r="H70" s="60">
        <v>0.9</v>
      </c>
      <c r="I70" s="60">
        <v>0.9</v>
      </c>
      <c r="J70" s="61">
        <v>0.9</v>
      </c>
      <c r="K70" s="14">
        <v>0.9</v>
      </c>
      <c r="L70" s="60">
        <v>0.43</v>
      </c>
      <c r="M70" s="42" t="s">
        <v>351</v>
      </c>
      <c r="N70" s="46">
        <f t="shared" si="2"/>
        <v>0.47777777777777775</v>
      </c>
      <c r="O70" s="47">
        <f t="shared" si="3"/>
        <v>1434</v>
      </c>
      <c r="P70" s="47" t="s">
        <v>233</v>
      </c>
      <c r="Q70" s="79" t="s">
        <v>352</v>
      </c>
      <c r="R70" s="49" t="s">
        <v>434</v>
      </c>
      <c r="S70" s="48"/>
    </row>
    <row r="71" spans="1:23" s="50" customFormat="1" ht="15" customHeight="1" x14ac:dyDescent="0.3">
      <c r="A71" s="41">
        <v>8</v>
      </c>
      <c r="B71" s="41">
        <v>74</v>
      </c>
      <c r="C71" s="41">
        <v>285</v>
      </c>
      <c r="D71" s="42" t="s">
        <v>209</v>
      </c>
      <c r="E71" s="43" t="s">
        <v>350</v>
      </c>
      <c r="F71" s="56">
        <v>0.8</v>
      </c>
      <c r="G71" s="56">
        <v>0.94</v>
      </c>
      <c r="H71" s="56">
        <v>0.8</v>
      </c>
      <c r="I71" s="56">
        <v>0.8</v>
      </c>
      <c r="J71" s="57">
        <v>0.8</v>
      </c>
      <c r="K71" s="14">
        <v>0.8</v>
      </c>
      <c r="L71" s="56">
        <v>0.96</v>
      </c>
      <c r="M71" s="42" t="s">
        <v>353</v>
      </c>
      <c r="N71" s="58">
        <f t="shared" si="2"/>
        <v>1.2</v>
      </c>
      <c r="O71" s="47">
        <f t="shared" si="3"/>
        <v>375</v>
      </c>
      <c r="P71" s="47" t="s">
        <v>233</v>
      </c>
      <c r="Q71" s="48" t="s">
        <v>352</v>
      </c>
      <c r="R71" s="49" t="s">
        <v>434</v>
      </c>
      <c r="S71" s="48"/>
    </row>
    <row r="72" spans="1:23" s="50" customFormat="1" ht="15" customHeight="1" x14ac:dyDescent="0.3">
      <c r="A72" s="41">
        <v>8</v>
      </c>
      <c r="B72" s="41">
        <v>75</v>
      </c>
      <c r="C72" s="41">
        <v>286</v>
      </c>
      <c r="D72" s="42" t="s">
        <v>210</v>
      </c>
      <c r="E72" s="43" t="s">
        <v>354</v>
      </c>
      <c r="F72" s="46">
        <v>0.91</v>
      </c>
      <c r="G72" s="46">
        <v>0.91</v>
      </c>
      <c r="H72" s="46">
        <v>0.92</v>
      </c>
      <c r="I72" s="46">
        <v>0.94</v>
      </c>
      <c r="J72" s="83">
        <v>0.96</v>
      </c>
      <c r="K72" s="14">
        <v>0.96</v>
      </c>
      <c r="L72" s="46">
        <v>0.96</v>
      </c>
      <c r="M72" s="42" t="s">
        <v>355</v>
      </c>
      <c r="N72" s="46">
        <f t="shared" si="2"/>
        <v>1.0434782608695652</v>
      </c>
      <c r="O72" s="47">
        <f t="shared" si="3"/>
        <v>66</v>
      </c>
      <c r="P72" s="47" t="s">
        <v>233</v>
      </c>
      <c r="Q72" s="48" t="s">
        <v>356</v>
      </c>
      <c r="R72" s="49" t="s">
        <v>434</v>
      </c>
      <c r="S72" s="48"/>
    </row>
    <row r="73" spans="1:23" s="50" customFormat="1" ht="15" customHeight="1" x14ac:dyDescent="0.3">
      <c r="A73" s="41">
        <v>8</v>
      </c>
      <c r="B73" s="41">
        <v>76</v>
      </c>
      <c r="C73" s="41">
        <v>287</v>
      </c>
      <c r="D73" s="42" t="s">
        <v>211</v>
      </c>
      <c r="E73" s="43" t="s">
        <v>357</v>
      </c>
      <c r="F73" s="44">
        <v>2</v>
      </c>
      <c r="G73" s="44">
        <v>2</v>
      </c>
      <c r="H73" s="44">
        <v>4</v>
      </c>
      <c r="I73" s="44">
        <v>6</v>
      </c>
      <c r="J73" s="45">
        <v>7</v>
      </c>
      <c r="K73" s="25">
        <v>7</v>
      </c>
      <c r="L73" s="44">
        <v>3</v>
      </c>
      <c r="M73" s="42" t="s">
        <v>358</v>
      </c>
      <c r="N73" s="46">
        <f t="shared" si="2"/>
        <v>0.75</v>
      </c>
      <c r="O73" s="47">
        <f t="shared" si="3"/>
        <v>180</v>
      </c>
      <c r="P73" s="47" t="s">
        <v>233</v>
      </c>
      <c r="Q73" s="48" t="s">
        <v>359</v>
      </c>
      <c r="R73" s="49" t="s">
        <v>434</v>
      </c>
      <c r="S73" s="48"/>
    </row>
    <row r="74" spans="1:23" s="50" customFormat="1" ht="15" customHeight="1" thickBot="1" x14ac:dyDescent="0.35">
      <c r="A74" s="41">
        <v>8</v>
      </c>
      <c r="B74" s="41">
        <v>77</v>
      </c>
      <c r="C74" s="41">
        <v>288</v>
      </c>
      <c r="D74" s="84" t="s">
        <v>213</v>
      </c>
      <c r="E74" s="85" t="s">
        <v>212</v>
      </c>
      <c r="F74" s="86">
        <v>0.78</v>
      </c>
      <c r="G74" s="86">
        <v>0.89659999999999995</v>
      </c>
      <c r="H74" s="86">
        <v>0.8</v>
      </c>
      <c r="I74" s="86">
        <v>0.83</v>
      </c>
      <c r="J74" s="87">
        <v>0.85</v>
      </c>
      <c r="K74" s="19">
        <v>0.85</v>
      </c>
      <c r="L74" s="86">
        <v>1</v>
      </c>
      <c r="M74" s="84" t="s">
        <v>360</v>
      </c>
      <c r="N74" s="88">
        <f t="shared" si="2"/>
        <v>1.25</v>
      </c>
      <c r="O74" s="47">
        <f t="shared" si="3"/>
        <v>232</v>
      </c>
      <c r="P74" s="47" t="s">
        <v>233</v>
      </c>
      <c r="Q74" s="48" t="s">
        <v>234</v>
      </c>
      <c r="R74" s="49" t="s">
        <v>434</v>
      </c>
      <c r="S74" s="48"/>
    </row>
    <row r="77" spans="1:23" x14ac:dyDescent="0.25">
      <c r="D77" s="89"/>
      <c r="E77" s="21"/>
      <c r="F77" s="21"/>
    </row>
    <row r="78" spans="1:23" s="20" customFormat="1" ht="15.6" x14ac:dyDescent="0.25">
      <c r="A78" s="30" t="s">
        <v>223</v>
      </c>
      <c r="B78" s="30" t="s">
        <v>361</v>
      </c>
      <c r="C78" s="29"/>
      <c r="D78" s="91"/>
      <c r="L78" s="92"/>
      <c r="M78" s="92"/>
      <c r="N78" s="93"/>
      <c r="O78" s="29"/>
      <c r="P78" s="29"/>
      <c r="Q78" s="29"/>
      <c r="R78" s="90"/>
      <c r="S78" s="29"/>
      <c r="T78" s="29"/>
      <c r="U78" s="29"/>
      <c r="V78" s="29"/>
      <c r="W78" s="29"/>
    </row>
    <row r="79" spans="1:23" s="20" customFormat="1" ht="15.6" x14ac:dyDescent="0.25">
      <c r="A79" s="94">
        <v>1</v>
      </c>
      <c r="B79" s="95">
        <f>+COUNTIF($A$2:$A$74,$A79)</f>
        <v>8</v>
      </c>
      <c r="C79" s="29"/>
      <c r="D79" s="24"/>
      <c r="L79" s="96"/>
      <c r="M79" s="92"/>
      <c r="N79" s="92"/>
      <c r="O79" s="29"/>
      <c r="P79" s="29"/>
      <c r="Q79" s="29"/>
      <c r="R79" s="90"/>
      <c r="S79" s="29"/>
      <c r="T79" s="29"/>
      <c r="U79" s="29"/>
      <c r="V79" s="29"/>
      <c r="W79" s="29"/>
    </row>
    <row r="80" spans="1:23" ht="15.6" x14ac:dyDescent="0.25">
      <c r="A80" s="94">
        <v>2</v>
      </c>
      <c r="B80" s="95">
        <f t="shared" ref="B80:B86" si="4">+COUNTIF($A$2:$A$74,$A80)</f>
        <v>9</v>
      </c>
      <c r="N80" s="92"/>
    </row>
    <row r="81" spans="1:2" ht="15.6" x14ac:dyDescent="0.25">
      <c r="A81" s="94">
        <v>3</v>
      </c>
      <c r="B81" s="95">
        <f t="shared" si="4"/>
        <v>15</v>
      </c>
    </row>
    <row r="82" spans="1:2" ht="15.6" x14ac:dyDescent="0.25">
      <c r="A82" s="94">
        <v>4</v>
      </c>
      <c r="B82" s="95">
        <f t="shared" si="4"/>
        <v>3</v>
      </c>
    </row>
    <row r="83" spans="1:2" ht="15.6" x14ac:dyDescent="0.25">
      <c r="A83" s="94">
        <v>5</v>
      </c>
      <c r="B83" s="95">
        <f t="shared" si="4"/>
        <v>5</v>
      </c>
    </row>
    <row r="84" spans="1:2" ht="15.6" x14ac:dyDescent="0.25">
      <c r="A84" s="94">
        <v>6</v>
      </c>
      <c r="B84" s="95">
        <f t="shared" si="4"/>
        <v>10</v>
      </c>
    </row>
    <row r="85" spans="1:2" ht="15.6" x14ac:dyDescent="0.25">
      <c r="A85" s="94">
        <v>7</v>
      </c>
      <c r="B85" s="95">
        <f t="shared" si="4"/>
        <v>10</v>
      </c>
    </row>
    <row r="86" spans="1:2" ht="15.6" x14ac:dyDescent="0.25">
      <c r="A86" s="94">
        <v>8</v>
      </c>
      <c r="B86" s="95">
        <f t="shared" si="4"/>
        <v>12</v>
      </c>
    </row>
    <row r="87" spans="1:2" x14ac:dyDescent="0.3">
      <c r="A87" s="97" t="s">
        <v>362</v>
      </c>
      <c r="B87" s="98">
        <f>+SUM(B79:B86)</f>
        <v>72</v>
      </c>
    </row>
    <row r="88" spans="1:2" x14ac:dyDescent="0.3">
      <c r="A88"/>
    </row>
    <row r="89" spans="1:2" x14ac:dyDescent="0.3">
      <c r="A89"/>
    </row>
    <row r="90" spans="1:2" x14ac:dyDescent="0.3">
      <c r="A90"/>
    </row>
    <row r="91" spans="1:2" x14ac:dyDescent="0.3">
      <c r="A91"/>
    </row>
    <row r="92" spans="1:2" x14ac:dyDescent="0.3">
      <c r="A92"/>
    </row>
    <row r="93" spans="1:2" x14ac:dyDescent="0.3">
      <c r="A93"/>
    </row>
    <row r="94" spans="1:2" x14ac:dyDescent="0.3">
      <c r="A94"/>
    </row>
    <row r="95" spans="1:2" x14ac:dyDescent="0.3">
      <c r="A95"/>
    </row>
    <row r="96" spans="1:2" x14ac:dyDescent="0.3">
      <c r="A96"/>
    </row>
    <row r="97" spans="1:1" x14ac:dyDescent="0.3">
      <c r="A97"/>
    </row>
    <row r="98" spans="1:1" x14ac:dyDescent="0.3">
      <c r="A98"/>
    </row>
    <row r="99" spans="1:1" x14ac:dyDescent="0.3">
      <c r="A99"/>
    </row>
    <row r="100" spans="1:1" x14ac:dyDescent="0.3">
      <c r="A100"/>
    </row>
    <row r="101" spans="1:1" x14ac:dyDescent="0.3">
      <c r="A101"/>
    </row>
    <row r="102" spans="1:1" x14ac:dyDescent="0.3">
      <c r="A102"/>
    </row>
    <row r="103" spans="1:1" x14ac:dyDescent="0.3">
      <c r="A103"/>
    </row>
    <row r="104" spans="1:1" x14ac:dyDescent="0.3">
      <c r="A104"/>
    </row>
    <row r="105" spans="1:1" x14ac:dyDescent="0.3">
      <c r="A105"/>
    </row>
    <row r="106" spans="1:1" x14ac:dyDescent="0.3">
      <c r="A106"/>
    </row>
    <row r="107" spans="1:1" x14ac:dyDescent="0.3">
      <c r="A107"/>
    </row>
    <row r="108" spans="1:1" x14ac:dyDescent="0.3">
      <c r="A108"/>
    </row>
    <row r="109" spans="1:1" x14ac:dyDescent="0.3">
      <c r="A109"/>
    </row>
    <row r="110" spans="1:1" x14ac:dyDescent="0.3">
      <c r="A110"/>
    </row>
    <row r="111" spans="1:1" x14ac:dyDescent="0.3">
      <c r="A111"/>
    </row>
    <row r="112" spans="1:1" x14ac:dyDescent="0.3">
      <c r="A112"/>
    </row>
    <row r="113" spans="1:1" x14ac:dyDescent="0.3">
      <c r="A113"/>
    </row>
    <row r="114" spans="1:1" x14ac:dyDescent="0.3">
      <c r="A114"/>
    </row>
    <row r="115" spans="1:1" x14ac:dyDescent="0.3">
      <c r="A115"/>
    </row>
    <row r="116" spans="1:1" x14ac:dyDescent="0.3">
      <c r="A116"/>
    </row>
    <row r="117" spans="1:1" x14ac:dyDescent="0.3">
      <c r="A117"/>
    </row>
    <row r="118" spans="1:1" x14ac:dyDescent="0.3">
      <c r="A118"/>
    </row>
    <row r="119" spans="1:1" x14ac:dyDescent="0.3">
      <c r="A119"/>
    </row>
    <row r="120" spans="1:1" x14ac:dyDescent="0.3">
      <c r="A120"/>
    </row>
    <row r="121" spans="1:1" x14ac:dyDescent="0.3">
      <c r="A121"/>
    </row>
    <row r="122" spans="1:1" x14ac:dyDescent="0.3">
      <c r="A122"/>
    </row>
    <row r="123" spans="1:1" x14ac:dyDescent="0.3">
      <c r="A123"/>
    </row>
    <row r="124" spans="1:1" x14ac:dyDescent="0.3">
      <c r="A124"/>
    </row>
    <row r="125" spans="1:1" x14ac:dyDescent="0.3">
      <c r="A125"/>
    </row>
    <row r="126" spans="1:1" x14ac:dyDescent="0.3">
      <c r="A126"/>
    </row>
    <row r="127" spans="1:1" x14ac:dyDescent="0.3">
      <c r="A127"/>
    </row>
    <row r="128" spans="1:1" x14ac:dyDescent="0.3">
      <c r="A128"/>
    </row>
    <row r="129" spans="1:1" x14ac:dyDescent="0.3">
      <c r="A129"/>
    </row>
    <row r="130" spans="1:1" x14ac:dyDescent="0.3">
      <c r="A130"/>
    </row>
    <row r="131" spans="1:1" x14ac:dyDescent="0.3">
      <c r="A131"/>
    </row>
    <row r="132" spans="1:1" x14ac:dyDescent="0.3">
      <c r="A132"/>
    </row>
    <row r="133" spans="1:1" x14ac:dyDescent="0.3">
      <c r="A133"/>
    </row>
    <row r="134" spans="1:1" x14ac:dyDescent="0.3">
      <c r="A134"/>
    </row>
    <row r="135" spans="1:1" x14ac:dyDescent="0.3">
      <c r="A135"/>
    </row>
    <row r="136" spans="1:1" x14ac:dyDescent="0.3">
      <c r="A136"/>
    </row>
    <row r="137" spans="1:1" x14ac:dyDescent="0.3">
      <c r="A137"/>
    </row>
    <row r="138" spans="1:1" x14ac:dyDescent="0.3">
      <c r="A138"/>
    </row>
    <row r="139" spans="1:1" x14ac:dyDescent="0.3">
      <c r="A139"/>
    </row>
    <row r="140" spans="1:1" x14ac:dyDescent="0.3">
      <c r="A140"/>
    </row>
    <row r="141" spans="1:1" x14ac:dyDescent="0.3">
      <c r="A141"/>
    </row>
    <row r="142" spans="1:1" x14ac:dyDescent="0.3">
      <c r="A142"/>
    </row>
    <row r="143" spans="1:1" x14ac:dyDescent="0.3">
      <c r="A143"/>
    </row>
    <row r="144" spans="1:1" x14ac:dyDescent="0.3">
      <c r="A144"/>
    </row>
    <row r="145" spans="1:1" x14ac:dyDescent="0.3">
      <c r="A145"/>
    </row>
    <row r="146" spans="1:1" x14ac:dyDescent="0.3">
      <c r="A146"/>
    </row>
    <row r="147" spans="1:1" x14ac:dyDescent="0.3">
      <c r="A147"/>
    </row>
    <row r="148" spans="1:1" x14ac:dyDescent="0.3">
      <c r="A148"/>
    </row>
    <row r="149" spans="1:1" x14ac:dyDescent="0.3">
      <c r="A149"/>
    </row>
    <row r="150" spans="1:1" x14ac:dyDescent="0.3">
      <c r="A150"/>
    </row>
    <row r="151" spans="1:1" x14ac:dyDescent="0.3">
      <c r="A151"/>
    </row>
  </sheetData>
  <autoFilter ref="A1:S74" xr:uid="{00000000-0009-0000-0000-000008000000}"/>
  <conditionalFormatting sqref="C1:C1048576">
    <cfRule type="duplicateValues" dxfId="4" priority="2"/>
  </conditionalFormatting>
  <conditionalFormatting sqref="O2:O74">
    <cfRule type="cellIs" dxfId="3" priority="1" operator="greaterThan">
      <formula>2000</formula>
    </cfRule>
  </conditionalFormatting>
  <printOptions horizontalCentered="1"/>
  <pageMargins left="0" right="0" top="0" bottom="0.15748031496062992" header="0" footer="0.15748031496062992"/>
  <pageSetup paperSize="120" scale="35" fitToHeight="0" orientation="landscape" r:id="rId1"/>
  <headerFooter>
    <oddFooter>&amp;R&amp;P</oddFooter>
  </headerFooter>
  <rowBreaks count="3" manualBreakCount="3">
    <brk id="18" max="18" man="1"/>
    <brk id="36" max="16383" man="1"/>
    <brk id="52"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H7EN5MXTHQNV-1281-19</_dlc_DocId>
    <_dlc_DocIdUrl xmlns="ae9388c0-b1e2-40ea-b6a8-c51c7913cbd2">
      <Url>https://www.mincultura.gov.co/ministerio/oficinas-y-grupos/oficina%20asesora%20de%20planeacion/planeacion%20estrategica/_layouts/15/DocIdRedir.aspx?ID=H7EN5MXTHQNV-1281-19</Url>
      <Description>H7EN5MXTHQNV-1281-19</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396BFD7EC1CE5547B8931E9CE398562B" ma:contentTypeVersion="2" ma:contentTypeDescription="Crear nuevo documento." ma:contentTypeScope="" ma:versionID="11413830d4d82d9e9a70dff001ac5cc8">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EECCEC1-8134-40F1-AB43-C9D563F45483}"/>
</file>

<file path=customXml/itemProps2.xml><?xml version="1.0" encoding="utf-8"?>
<ds:datastoreItem xmlns:ds="http://schemas.openxmlformats.org/officeDocument/2006/customXml" ds:itemID="{44979E23-AA5E-4D32-B8CB-5F6ADD40200E}"/>
</file>

<file path=customXml/itemProps3.xml><?xml version="1.0" encoding="utf-8"?>
<ds:datastoreItem xmlns:ds="http://schemas.openxmlformats.org/officeDocument/2006/customXml" ds:itemID="{813486AB-2A3D-4A7E-B2F5-8F3A6ABF2ED1}"/>
</file>

<file path=customXml/itemProps4.xml><?xml version="1.0" encoding="utf-8"?>
<ds:datastoreItem xmlns:ds="http://schemas.openxmlformats.org/officeDocument/2006/customXml" ds:itemID="{0CDE2DD8-011B-4707-B908-DD47798BFD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Objetivo (1)</vt:lpstr>
      <vt:lpstr>Objetivo (2)</vt:lpstr>
      <vt:lpstr>Objetivo (3)</vt:lpstr>
      <vt:lpstr>Objetivo (4)</vt:lpstr>
      <vt:lpstr>Objetivo (5)</vt:lpstr>
      <vt:lpstr>Objetivo (6)</vt:lpstr>
      <vt:lpstr>Objetivo (7)</vt:lpstr>
      <vt:lpstr>Carga SIG 1er.T</vt:lpstr>
      <vt:lpstr>Carga SIG 2do.T</vt:lpstr>
      <vt:lpstr>Carga SIG 4to.T</vt:lpstr>
      <vt:lpstr>'Carga SIG 1er.T'!Área_de_impresión</vt:lpstr>
      <vt:lpstr>'Carga SIG 2do.T'!Área_de_impresión</vt:lpstr>
      <vt:lpstr>'Carga SIG 4to.T'!Área_de_impresión</vt:lpstr>
      <vt:lpstr>'Carga SIG 1er.T'!Títulos_a_imprimir</vt:lpstr>
      <vt:lpstr>'Carga SIG 2do.T'!Títulos_a_imprimir</vt:lpstr>
      <vt:lpstr>'Carga SIG 4to.T'!Títulos_a_imprimir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Alberto Aviles Barragán</dc:creator>
  <cp:lastModifiedBy>Maria Juliana Zamora Nieto</cp:lastModifiedBy>
  <dcterms:created xsi:type="dcterms:W3CDTF">2019-01-31T16:29:39Z</dcterms:created>
  <dcterms:modified xsi:type="dcterms:W3CDTF">2022-05-31T17:00:54Z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0x010100396BFD7EC1CE5547B8931E9CE398562B</vt:lpwstr>
  </property>
  <property fmtid="{D5CDD505-2E9C-101B-9397-08002B2CF9AE}" pid="3" name="_dlc_DocIdItemGuid">
    <vt:lpwstr>cf921fc1-cd44-40d6-ae91-5d6d6cc1b3f3</vt:lpwstr>
  </property>
</Properties>
</file>